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<sst xmlns="http://schemas.openxmlformats.org/spreadsheetml/2006/main" count="66" uniqueCount="38">
  <si>
    <t>%</t>
  </si>
  <si>
    <t>kwh</t>
  </si>
  <si>
    <t>Fuentes:</t>
  </si>
  <si>
    <t>CONSUMO</t>
  </si>
  <si>
    <t xml:space="preserve">TÉRMINO </t>
  </si>
  <si>
    <t>DE POTENCIA</t>
  </si>
  <si>
    <t>€</t>
  </si>
  <si>
    <t>TÉRMINO</t>
  </si>
  <si>
    <t>DE ENERGÍA</t>
  </si>
  <si>
    <t>TOTAL</t>
  </si>
  <si>
    <t>MENSUAL</t>
  </si>
  <si>
    <t>INCREMENTO</t>
  </si>
  <si>
    <t xml:space="preserve">IMPUESTO </t>
  </si>
  <si>
    <t xml:space="preserve">ALQUILER </t>
  </si>
  <si>
    <t>S/ELECTRIC</t>
  </si>
  <si>
    <t>EQUIPOS</t>
  </si>
  <si>
    <t>IVA</t>
  </si>
  <si>
    <t>€/kw</t>
  </si>
  <si>
    <t>€/kwh</t>
  </si>
  <si>
    <t>Recargo=</t>
  </si>
  <si>
    <t>€/kwh a partir de 500 kwh/mes</t>
  </si>
  <si>
    <r>
      <t xml:space="preserve">TARIFA 2.0.2 :   2.5 KW &lt; POTENCIA CONTRATADA </t>
    </r>
    <r>
      <rPr>
        <b/>
        <sz val="14"/>
        <color indexed="10"/>
        <rFont val="Arial"/>
        <family val="2"/>
      </rPr>
      <t>≤</t>
    </r>
    <r>
      <rPr>
        <b/>
        <sz val="14"/>
        <color indexed="10"/>
        <rFont val="Tahoma"/>
        <family val="2"/>
      </rPr>
      <t xml:space="preserve"> 5 KW </t>
    </r>
  </si>
  <si>
    <t>USUARIOS AFECTADOS A 01.01.2009= 14.025.974</t>
  </si>
  <si>
    <t>Término de</t>
  </si>
  <si>
    <t>- potencia=</t>
  </si>
  <si>
    <t>- energía=</t>
  </si>
  <si>
    <t>Bonificación=</t>
  </si>
  <si>
    <t>kw</t>
  </si>
  <si>
    <t>€/mes</t>
  </si>
  <si>
    <t>HIPÓTESIS DE CÁLCULO:  Potencia contratada= 3,75 kw</t>
  </si>
  <si>
    <t>PAGADO CON LA TUR VIGENTE A PARTIR DE 01.07.2009</t>
  </si>
  <si>
    <t>INCREMENTO DE LA TARIFA ELÉCTRICA DE 30.06.2009 A 01.07.2009</t>
  </si>
  <si>
    <t>PAGADO CON LA TARIFA VIGENTE A 30.06.2009</t>
  </si>
  <si>
    <t>Tarifa vigente a 30.06.2009: Orden ITC 3801/2008, de 26 de diciembre (BOE de 31.12.2009)</t>
  </si>
  <si>
    <t>TUR vigente a partir de 01.07.2009: Resolución de 29.06.2009 (BOE de 30.06.2009)</t>
  </si>
  <si>
    <t>(CONTRATOS SIN DISCRIMINACIÓN HORARIA)</t>
  </si>
  <si>
    <r>
      <t>Bonificación</t>
    </r>
    <r>
      <rPr>
        <b/>
        <sz val="12"/>
        <rFont val="Tahoma"/>
        <family val="2"/>
      </rPr>
      <t>=</t>
    </r>
  </si>
  <si>
    <r>
      <t>Recargo</t>
    </r>
    <r>
      <rPr>
        <b/>
        <sz val="12"/>
        <rFont val="Tahoma"/>
        <family val="2"/>
      </rPr>
      <t>=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</si>
</sst>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</numFmts>
  <fonts count="44">
    <font>
      <sz val="10"/>
      <name val="Arial"/>
      <family val="0"/>
    </font>
    <font>
      <sz val="12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Arial"/>
      <family val="2"/>
    </font>
    <font>
      <sz val="12"/>
      <color indexed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94"/>
  <sheetViews>
    <sheetView tabSelected="1" zoomScale="75" zoomScaleNormal="75" zoomScalePageLayoutView="0" workbookViewId="0" topLeftCell="H14">
      <selection activeCell="R12" sqref="R12"/>
    </sheetView>
  </sheetViews>
  <sheetFormatPr defaultColWidth="9.140625" defaultRowHeight="12.75"/>
  <cols>
    <col min="1" max="1" width="1.7109375" style="1" customWidth="1"/>
    <col min="2" max="2" width="15.28125" style="1" customWidth="1"/>
    <col min="3" max="3" width="8.28125" style="1" customWidth="1"/>
    <col min="4" max="4" width="17.8515625" style="1" customWidth="1"/>
    <col min="5" max="5" width="2.28125" style="2" customWidth="1"/>
    <col min="6" max="6" width="17.00390625" style="2" customWidth="1"/>
    <col min="7" max="7" width="2.421875" style="2" customWidth="1"/>
    <col min="8" max="8" width="16.8515625" style="2" customWidth="1"/>
    <col min="9" max="9" width="2.421875" style="2" customWidth="1"/>
    <col min="10" max="10" width="15.8515625" style="2" customWidth="1"/>
    <col min="11" max="11" width="2.421875" style="2" customWidth="1"/>
    <col min="12" max="12" width="13.8515625" style="2" customWidth="1"/>
    <col min="13" max="13" width="2.421875" style="2" customWidth="1"/>
    <col min="14" max="14" width="14.57421875" style="2" customWidth="1"/>
    <col min="15" max="15" width="9.7109375" style="2" customWidth="1"/>
    <col min="16" max="16" width="19.421875" style="2" customWidth="1"/>
    <col min="17" max="17" width="2.00390625" style="2" customWidth="1"/>
    <col min="18" max="18" width="18.57421875" style="2" customWidth="1"/>
    <col min="19" max="19" width="2.140625" style="2" customWidth="1"/>
    <col min="20" max="20" width="17.8515625" style="1" customWidth="1"/>
    <col min="21" max="21" width="2.421875" style="1" customWidth="1"/>
    <col min="22" max="22" width="16.57421875" style="1" customWidth="1"/>
    <col min="23" max="23" width="2.57421875" style="1" customWidth="1"/>
    <col min="24" max="24" width="15.8515625" style="1" customWidth="1"/>
    <col min="25" max="25" width="2.140625" style="1" customWidth="1"/>
    <col min="26" max="26" width="16.00390625" style="1" customWidth="1"/>
    <col min="27" max="27" width="7.7109375" style="1" customWidth="1"/>
    <col min="28" max="28" width="16.00390625" style="1" customWidth="1"/>
    <col min="29" max="29" width="2.28125" style="1" customWidth="1"/>
    <col min="30" max="30" width="15.7109375" style="1" customWidth="1"/>
    <col min="31" max="31" width="2.28125" style="1" customWidth="1"/>
    <col min="32" max="32" width="15.57421875" style="1" customWidth="1"/>
    <col min="33" max="33" width="2.28125" style="1" customWidth="1"/>
    <col min="34" max="34" width="15.7109375" style="1" customWidth="1"/>
    <col min="35" max="35" width="2.28125" style="1" customWidth="1"/>
    <col min="36" max="36" width="31.00390625" style="1" customWidth="1"/>
    <col min="37" max="37" width="9.140625" style="1" customWidth="1"/>
    <col min="38" max="38" width="21.28125" style="1" customWidth="1"/>
    <col min="39" max="16384" width="9.140625" style="1" customWidth="1"/>
  </cols>
  <sheetData>
    <row r="2" ht="22.5">
      <c r="B2" s="8" t="s">
        <v>31</v>
      </c>
    </row>
    <row r="3" ht="18">
      <c r="B3" s="49" t="s">
        <v>35</v>
      </c>
    </row>
    <row r="4" ht="15" customHeight="1">
      <c r="B4" s="8"/>
    </row>
    <row r="5" ht="15" customHeight="1">
      <c r="B5" s="5" t="s">
        <v>2</v>
      </c>
    </row>
    <row r="6" ht="15">
      <c r="B6" s="7" t="s">
        <v>33</v>
      </c>
    </row>
    <row r="7" ht="15">
      <c r="B7" s="7" t="s">
        <v>34</v>
      </c>
    </row>
    <row r="8" ht="15">
      <c r="B8" s="7"/>
    </row>
    <row r="9" ht="15">
      <c r="B9" s="7"/>
    </row>
    <row r="10" spans="2:17" ht="18">
      <c r="B10" s="10" t="s">
        <v>21</v>
      </c>
      <c r="C10" s="11"/>
      <c r="D10" s="11"/>
      <c r="E10" s="12"/>
      <c r="F10" s="12"/>
      <c r="G10" s="12"/>
      <c r="H10" s="12"/>
      <c r="I10" s="13"/>
      <c r="J10" s="16"/>
      <c r="K10" s="1"/>
      <c r="L10" s="1"/>
      <c r="M10" s="1"/>
      <c r="N10" s="1"/>
      <c r="O10" s="1"/>
      <c r="P10" s="1"/>
      <c r="Q10" s="1"/>
    </row>
    <row r="11" spans="2:17" ht="18">
      <c r="B11" s="14"/>
      <c r="C11" s="15"/>
      <c r="D11" s="15"/>
      <c r="E11" s="16"/>
      <c r="F11" s="16"/>
      <c r="G11" s="16"/>
      <c r="H11" s="16"/>
      <c r="I11" s="16"/>
      <c r="J11" s="16"/>
      <c r="K11" s="14"/>
      <c r="L11" s="16"/>
      <c r="M11" s="16"/>
      <c r="N11" s="16"/>
      <c r="O11" s="16"/>
      <c r="P11" s="16"/>
      <c r="Q11" s="16"/>
    </row>
    <row r="12" spans="2:17" ht="18">
      <c r="B12" s="45" t="s">
        <v>22</v>
      </c>
      <c r="C12" s="27"/>
      <c r="D12" s="27"/>
      <c r="E12" s="27"/>
      <c r="F12" s="28"/>
      <c r="G12" s="16"/>
      <c r="H12" s="16"/>
      <c r="I12" s="16"/>
      <c r="J12" s="16"/>
      <c r="K12" s="14"/>
      <c r="L12" s="16"/>
      <c r="M12" s="16"/>
      <c r="N12" s="16"/>
      <c r="O12" s="16"/>
      <c r="P12" s="16"/>
      <c r="Q12" s="16"/>
    </row>
    <row r="13" spans="2:17" ht="18"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4"/>
      <c r="Q13" s="44"/>
    </row>
    <row r="14" spans="2:15" ht="15">
      <c r="B14" s="45" t="s">
        <v>29</v>
      </c>
      <c r="C14" s="23"/>
      <c r="D14" s="23"/>
      <c r="E14" s="27"/>
      <c r="F14" s="27"/>
      <c r="G14" s="27"/>
      <c r="H14" s="28"/>
      <c r="I14" s="16"/>
      <c r="J14" s="16"/>
      <c r="K14" s="16"/>
      <c r="L14" s="16"/>
      <c r="M14" s="16"/>
      <c r="N14" s="16"/>
      <c r="O14" s="16"/>
    </row>
    <row r="16" spans="16:19" ht="15">
      <c r="P16" s="1"/>
      <c r="Q16" s="1"/>
      <c r="R16" s="1"/>
      <c r="S16" s="1"/>
    </row>
    <row r="17" spans="4:22" ht="15">
      <c r="D17" s="34" t="s">
        <v>32</v>
      </c>
      <c r="E17" s="40"/>
      <c r="F17" s="40"/>
      <c r="G17" s="40"/>
      <c r="H17" s="43"/>
      <c r="P17" s="34" t="s">
        <v>30</v>
      </c>
      <c r="Q17" s="40"/>
      <c r="R17" s="40"/>
      <c r="S17" s="40"/>
      <c r="T17" s="41"/>
      <c r="U17" s="41"/>
      <c r="V17" s="42"/>
    </row>
    <row r="18" spans="4:16" ht="15">
      <c r="D18" s="39"/>
      <c r="P18" s="39"/>
    </row>
    <row r="19" spans="2:28" ht="18">
      <c r="B19" s="26"/>
      <c r="C19" s="9"/>
      <c r="D19" s="18" t="s">
        <v>23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8" t="s">
        <v>23</v>
      </c>
      <c r="Q19" s="3"/>
      <c r="R19" s="3"/>
      <c r="S19" s="3"/>
      <c r="T19" s="3"/>
      <c r="U19" s="3"/>
      <c r="V19" s="3"/>
      <c r="Y19" s="9"/>
      <c r="Z19" s="9"/>
      <c r="AA19" s="9"/>
      <c r="AB19" s="9"/>
    </row>
    <row r="20" spans="2:28" ht="18">
      <c r="B20" s="26"/>
      <c r="C20" s="9"/>
      <c r="D20" s="35" t="s">
        <v>24</v>
      </c>
      <c r="E20" s="3"/>
      <c r="F20" s="38">
        <v>1.642355</v>
      </c>
      <c r="G20" s="3"/>
      <c r="H20" s="36" t="s">
        <v>17</v>
      </c>
      <c r="I20" s="3"/>
      <c r="J20" s="3"/>
      <c r="K20" s="3"/>
      <c r="L20" s="3"/>
      <c r="M20" s="3"/>
      <c r="N20" s="3"/>
      <c r="O20" s="3"/>
      <c r="P20" s="35" t="s">
        <v>24</v>
      </c>
      <c r="Q20" s="3"/>
      <c r="R20" s="38">
        <f>20.102425/12</f>
        <v>1.6752020833333334</v>
      </c>
      <c r="S20" s="3"/>
      <c r="T20" s="36" t="s">
        <v>17</v>
      </c>
      <c r="U20" s="3"/>
      <c r="V20" s="3"/>
      <c r="Y20" s="9"/>
      <c r="Z20" s="9"/>
      <c r="AA20" s="9"/>
      <c r="AB20" s="9"/>
    </row>
    <row r="21" spans="2:28" ht="18">
      <c r="B21" s="26"/>
      <c r="C21" s="9"/>
      <c r="D21" s="35" t="s">
        <v>25</v>
      </c>
      <c r="E21" s="3"/>
      <c r="F21" s="38">
        <v>0.11248</v>
      </c>
      <c r="G21" s="3"/>
      <c r="H21" s="36" t="s">
        <v>18</v>
      </c>
      <c r="I21" s="3"/>
      <c r="J21" s="3"/>
      <c r="K21" s="3"/>
      <c r="L21" s="3"/>
      <c r="M21" s="3"/>
      <c r="N21" s="3"/>
      <c r="O21" s="3"/>
      <c r="P21" s="35" t="s">
        <v>25</v>
      </c>
      <c r="Q21" s="3"/>
      <c r="R21" s="38">
        <v>0.11473</v>
      </c>
      <c r="S21" s="3"/>
      <c r="T21" s="36" t="s">
        <v>18</v>
      </c>
      <c r="U21" s="3"/>
      <c r="V21" s="3"/>
      <c r="Y21" s="9"/>
      <c r="Z21" s="9"/>
      <c r="AA21" s="9"/>
      <c r="AB21" s="9"/>
    </row>
    <row r="22" spans="2:28" ht="18">
      <c r="B22" s="26"/>
      <c r="C22" s="9"/>
      <c r="D22" s="46" t="s">
        <v>26</v>
      </c>
      <c r="E22" s="3"/>
      <c r="F22" s="48">
        <v>12.5</v>
      </c>
      <c r="G22" s="3"/>
      <c r="H22" s="36" t="s">
        <v>27</v>
      </c>
      <c r="I22" s="3"/>
      <c r="J22" s="3"/>
      <c r="K22" s="3"/>
      <c r="L22" s="3"/>
      <c r="M22" s="3"/>
      <c r="N22" s="3"/>
      <c r="O22" s="3"/>
      <c r="P22" s="46" t="s">
        <v>36</v>
      </c>
      <c r="Q22" s="3"/>
      <c r="R22" s="48">
        <v>0</v>
      </c>
      <c r="S22" s="3"/>
      <c r="T22" s="36" t="s">
        <v>27</v>
      </c>
      <c r="U22" s="3"/>
      <c r="V22" s="3"/>
      <c r="Y22" s="9"/>
      <c r="Z22" s="9"/>
      <c r="AA22" s="9"/>
      <c r="AB22" s="9"/>
    </row>
    <row r="23" spans="2:28" ht="18">
      <c r="B23" s="26"/>
      <c r="C23" s="9"/>
      <c r="D23" s="47" t="s">
        <v>19</v>
      </c>
      <c r="E23" s="3"/>
      <c r="F23" s="38">
        <v>0.02839</v>
      </c>
      <c r="G23" s="3"/>
      <c r="H23" s="36" t="s">
        <v>20</v>
      </c>
      <c r="I23" s="3"/>
      <c r="J23" s="3"/>
      <c r="K23" s="3"/>
      <c r="L23" s="3"/>
      <c r="M23" s="3"/>
      <c r="N23" s="3"/>
      <c r="O23" s="3"/>
      <c r="P23" s="47" t="s">
        <v>37</v>
      </c>
      <c r="Q23" s="3"/>
      <c r="R23" s="38">
        <v>0</v>
      </c>
      <c r="S23" s="3"/>
      <c r="T23" s="36" t="s">
        <v>20</v>
      </c>
      <c r="U23" s="3"/>
      <c r="V23" s="3"/>
      <c r="Y23" s="9"/>
      <c r="Z23" s="9"/>
      <c r="AA23" s="9"/>
      <c r="AB23" s="9"/>
    </row>
    <row r="25" spans="2:28" ht="15">
      <c r="B25" s="5"/>
      <c r="C25" s="5"/>
      <c r="D25" s="37"/>
      <c r="E25" s="32"/>
      <c r="F25" s="16"/>
      <c r="G25" s="32"/>
      <c r="H25" s="32"/>
      <c r="I25" s="16"/>
      <c r="J25" s="16"/>
      <c r="K25" s="32"/>
      <c r="L25" s="32"/>
      <c r="M25" s="32"/>
      <c r="N25" s="32"/>
      <c r="O25" s="18"/>
      <c r="P25" s="17"/>
      <c r="Q25" s="18"/>
      <c r="R25" s="16"/>
      <c r="S25" s="32"/>
      <c r="T25" s="32"/>
      <c r="U25" s="15"/>
      <c r="V25" s="16"/>
      <c r="W25" s="32"/>
      <c r="X25" s="32"/>
      <c r="Y25" s="32"/>
      <c r="Z25" s="32"/>
      <c r="AA25" s="18"/>
      <c r="AB25" s="18"/>
    </row>
    <row r="26" spans="2:28" ht="15">
      <c r="B26" s="6" t="s">
        <v>3</v>
      </c>
      <c r="C26" s="5"/>
      <c r="D26" s="6" t="s">
        <v>4</v>
      </c>
      <c r="E26" s="6"/>
      <c r="F26" s="6" t="s">
        <v>7</v>
      </c>
      <c r="G26" s="6"/>
      <c r="H26" s="6" t="s">
        <v>12</v>
      </c>
      <c r="I26" s="6"/>
      <c r="J26" s="6" t="s">
        <v>13</v>
      </c>
      <c r="K26" s="6"/>
      <c r="L26" s="6"/>
      <c r="M26" s="6"/>
      <c r="O26" s="6"/>
      <c r="P26" s="6" t="s">
        <v>4</v>
      </c>
      <c r="Q26" s="6"/>
      <c r="R26" s="6" t="s">
        <v>7</v>
      </c>
      <c r="S26" s="6"/>
      <c r="T26" s="6" t="s">
        <v>12</v>
      </c>
      <c r="U26" s="6"/>
      <c r="V26" s="6" t="s">
        <v>13</v>
      </c>
      <c r="W26" s="6"/>
      <c r="X26" s="6"/>
      <c r="Y26" s="6"/>
      <c r="Z26" s="2"/>
      <c r="AA26" s="2"/>
      <c r="AB26" s="2"/>
    </row>
    <row r="27" spans="2:30" ht="15">
      <c r="B27" s="6" t="s">
        <v>10</v>
      </c>
      <c r="C27" s="6"/>
      <c r="D27" s="6" t="s">
        <v>5</v>
      </c>
      <c r="E27" s="6"/>
      <c r="F27" s="6" t="s">
        <v>8</v>
      </c>
      <c r="G27" s="6"/>
      <c r="H27" s="6" t="s">
        <v>14</v>
      </c>
      <c r="I27" s="6"/>
      <c r="J27" s="6" t="s">
        <v>15</v>
      </c>
      <c r="K27" s="6"/>
      <c r="L27" s="6" t="s">
        <v>16</v>
      </c>
      <c r="M27" s="6"/>
      <c r="N27" s="6" t="s">
        <v>9</v>
      </c>
      <c r="O27" s="6"/>
      <c r="P27" s="6" t="s">
        <v>5</v>
      </c>
      <c r="Q27" s="6"/>
      <c r="R27" s="6" t="s">
        <v>8</v>
      </c>
      <c r="S27" s="6"/>
      <c r="T27" s="6" t="s">
        <v>14</v>
      </c>
      <c r="U27" s="6"/>
      <c r="V27" s="6" t="s">
        <v>15</v>
      </c>
      <c r="W27" s="6"/>
      <c r="X27" s="6" t="s">
        <v>16</v>
      </c>
      <c r="Y27" s="6"/>
      <c r="Z27" s="6" t="s">
        <v>9</v>
      </c>
      <c r="AA27" s="6"/>
      <c r="AB27" s="29"/>
      <c r="AC27" s="29" t="s">
        <v>11</v>
      </c>
      <c r="AD27" s="24"/>
    </row>
    <row r="28" spans="2:30" s="5" customFormat="1" ht="15">
      <c r="B28" s="4" t="s">
        <v>1</v>
      </c>
      <c r="C28" s="6"/>
      <c r="D28" s="4" t="s">
        <v>6</v>
      </c>
      <c r="E28" s="6"/>
      <c r="F28" s="4" t="s">
        <v>6</v>
      </c>
      <c r="G28" s="18"/>
      <c r="H28" s="4" t="s">
        <v>6</v>
      </c>
      <c r="I28" s="18"/>
      <c r="J28" s="4" t="s">
        <v>6</v>
      </c>
      <c r="K28" s="18"/>
      <c r="L28" s="4" t="s">
        <v>6</v>
      </c>
      <c r="M28" s="6"/>
      <c r="N28" s="4" t="s">
        <v>28</v>
      </c>
      <c r="O28" s="6"/>
      <c r="P28" s="4" t="s">
        <v>6</v>
      </c>
      <c r="Q28" s="6"/>
      <c r="R28" s="4" t="s">
        <v>6</v>
      </c>
      <c r="S28" s="18"/>
      <c r="T28" s="4" t="s">
        <v>6</v>
      </c>
      <c r="U28" s="18"/>
      <c r="V28" s="4" t="s">
        <v>6</v>
      </c>
      <c r="W28" s="18"/>
      <c r="X28" s="4" t="s">
        <v>6</v>
      </c>
      <c r="Y28" s="6"/>
      <c r="Z28" s="4" t="s">
        <v>28</v>
      </c>
      <c r="AA28" s="18"/>
      <c r="AB28" s="4" t="s">
        <v>28</v>
      </c>
      <c r="AD28" s="29" t="s">
        <v>0</v>
      </c>
    </row>
    <row r="29" spans="2:30" ht="18">
      <c r="B29" s="2">
        <v>200</v>
      </c>
      <c r="C29" s="2"/>
      <c r="D29" s="20">
        <f>3.75*$F$20</f>
        <v>6.15883125</v>
      </c>
      <c r="E29" s="20"/>
      <c r="F29" s="20">
        <f>(B29-$F$22)*$F$21</f>
        <v>21.09</v>
      </c>
      <c r="G29" s="20"/>
      <c r="H29" s="20">
        <f>0.0511*(D29+F29)</f>
        <v>1.392415276875</v>
      </c>
      <c r="I29" s="20"/>
      <c r="J29" s="20">
        <f>0.54+0.03</f>
        <v>0.5700000000000001</v>
      </c>
      <c r="K29" s="20"/>
      <c r="L29" s="20">
        <f>0.16*(D29+F29+H29+J29)</f>
        <v>4.6737994443</v>
      </c>
      <c r="M29" s="20"/>
      <c r="N29" s="25">
        <f>SUM(D29:L29)</f>
        <v>33.885045971175</v>
      </c>
      <c r="O29" s="20"/>
      <c r="P29" s="20">
        <f>3.755*$R$20</f>
        <v>6.290383822916667</v>
      </c>
      <c r="Q29" s="20"/>
      <c r="R29" s="20">
        <f>(B29-$R$22)*$R$21</f>
        <v>22.945999999999998</v>
      </c>
      <c r="S29" s="20"/>
      <c r="T29" s="20">
        <f>0.0511*(P29+R29)</f>
        <v>1.4939792133510414</v>
      </c>
      <c r="U29" s="20"/>
      <c r="V29" s="20">
        <f>0.54+0.03</f>
        <v>0.5700000000000001</v>
      </c>
      <c r="W29" s="20"/>
      <c r="X29" s="20">
        <f>0.16*(P29+R29+T29+V29)</f>
        <v>5.008058085802833</v>
      </c>
      <c r="Y29" s="20"/>
      <c r="Z29" s="25">
        <f>SUM(P29:X29)</f>
        <v>36.30842112207054</v>
      </c>
      <c r="AA29" s="25"/>
      <c r="AB29" s="33">
        <f>Z29-N29</f>
        <v>2.423375150895538</v>
      </c>
      <c r="AD29" s="30">
        <f>100*Z29/N29-100</f>
        <v>7.15175405976143</v>
      </c>
    </row>
    <row r="30" spans="2:30" ht="18">
      <c r="B30" s="2">
        <f aca="true" t="shared" si="0" ref="B30:B37">B29+100</f>
        <v>300</v>
      </c>
      <c r="C30" s="2"/>
      <c r="D30" s="20">
        <f aca="true" t="shared" si="1" ref="D30:D37">3.75*$F$20</f>
        <v>6.15883125</v>
      </c>
      <c r="E30" s="20"/>
      <c r="F30" s="20">
        <f>(B30-$F$22)*$F$21</f>
        <v>32.338</v>
      </c>
      <c r="G30" s="20"/>
      <c r="H30" s="20">
        <f aca="true" t="shared" si="2" ref="H30:H37">0.0511*(D30+F30)</f>
        <v>1.9671880768749999</v>
      </c>
      <c r="I30" s="20"/>
      <c r="J30" s="20">
        <f aca="true" t="shared" si="3" ref="J30:J37">0.54+0.03</f>
        <v>0.5700000000000001</v>
      </c>
      <c r="K30" s="20"/>
      <c r="L30" s="20">
        <f aca="true" t="shared" si="4" ref="L30:L37">0.16*(D30+F30+H30+J30)</f>
        <v>6.5654430923</v>
      </c>
      <c r="M30" s="20"/>
      <c r="N30" s="25">
        <f aca="true" t="shared" si="5" ref="N30:N37">SUM(D30:L30)</f>
        <v>47.599462419175</v>
      </c>
      <c r="O30" s="20"/>
      <c r="P30" s="20">
        <f aca="true" t="shared" si="6" ref="P30:P37">3.755*$R$20</f>
        <v>6.290383822916667</v>
      </c>
      <c r="Q30" s="20"/>
      <c r="R30" s="20">
        <f>(B30-$R$22)*$R$21</f>
        <v>34.419</v>
      </c>
      <c r="S30" s="20"/>
      <c r="T30" s="20">
        <f aca="true" t="shared" si="7" ref="T30:T37">0.0511*(P30+R30)</f>
        <v>2.0802495133510415</v>
      </c>
      <c r="U30" s="20"/>
      <c r="V30" s="20">
        <f aca="true" t="shared" si="8" ref="V30:V37">0.54+0.03</f>
        <v>0.5700000000000001</v>
      </c>
      <c r="W30" s="20"/>
      <c r="X30" s="20">
        <f aca="true" t="shared" si="9" ref="X30:X37">0.16*(P30+R30+T30+V30)</f>
        <v>6.937541333802833</v>
      </c>
      <c r="Y30" s="20"/>
      <c r="Z30" s="25">
        <f aca="true" t="shared" si="10" ref="Z30:Z37">SUM(P30:X30)</f>
        <v>50.29717467007054</v>
      </c>
      <c r="AA30" s="25"/>
      <c r="AB30" s="33">
        <f aca="true" t="shared" si="11" ref="AB30:AB37">Z30-N30</f>
        <v>2.697712250895542</v>
      </c>
      <c r="AD30" s="30">
        <f aca="true" t="shared" si="12" ref="AD30:AD37">100*Z30/N30-100</f>
        <v>5.667526719395866</v>
      </c>
    </row>
    <row r="31" spans="2:30" ht="18">
      <c r="B31" s="2">
        <f t="shared" si="0"/>
        <v>400</v>
      </c>
      <c r="C31" s="2"/>
      <c r="D31" s="20">
        <f t="shared" si="1"/>
        <v>6.15883125</v>
      </c>
      <c r="E31" s="20"/>
      <c r="F31" s="20">
        <f>(B31-$F$22)*$F$21</f>
        <v>43.586</v>
      </c>
      <c r="G31" s="20"/>
      <c r="H31" s="20">
        <f t="shared" si="2"/>
        <v>2.5419608768749997</v>
      </c>
      <c r="I31" s="20"/>
      <c r="J31" s="20">
        <f t="shared" si="3"/>
        <v>0.5700000000000001</v>
      </c>
      <c r="K31" s="20"/>
      <c r="L31" s="20">
        <f t="shared" si="4"/>
        <v>8.4570867403</v>
      </c>
      <c r="M31" s="20"/>
      <c r="N31" s="25">
        <f t="shared" si="5"/>
        <v>61.313878867175</v>
      </c>
      <c r="O31" s="20"/>
      <c r="P31" s="20">
        <f t="shared" si="6"/>
        <v>6.290383822916667</v>
      </c>
      <c r="Q31" s="20"/>
      <c r="R31" s="20">
        <f>(B31-$R$22)*$R$21</f>
        <v>45.891999999999996</v>
      </c>
      <c r="S31" s="20"/>
      <c r="T31" s="20">
        <f t="shared" si="7"/>
        <v>2.6665198133510413</v>
      </c>
      <c r="U31" s="20"/>
      <c r="V31" s="20">
        <f t="shared" si="8"/>
        <v>0.5700000000000001</v>
      </c>
      <c r="W31" s="20"/>
      <c r="X31" s="20">
        <f t="shared" si="9"/>
        <v>8.867024581802834</v>
      </c>
      <c r="Y31" s="20"/>
      <c r="Z31" s="25">
        <f t="shared" si="10"/>
        <v>64.28592821807054</v>
      </c>
      <c r="AA31" s="25"/>
      <c r="AB31" s="33">
        <f t="shared" si="11"/>
        <v>2.9720493508955386</v>
      </c>
      <c r="AD31" s="30">
        <f t="shared" si="12"/>
        <v>4.847270154501118</v>
      </c>
    </row>
    <row r="32" spans="2:30" ht="18">
      <c r="B32" s="2">
        <f t="shared" si="0"/>
        <v>500</v>
      </c>
      <c r="C32" s="2"/>
      <c r="D32" s="20">
        <f t="shared" si="1"/>
        <v>6.15883125</v>
      </c>
      <c r="E32" s="20"/>
      <c r="F32" s="20">
        <f>(B32-$F$22)*$F$21</f>
        <v>54.833999999999996</v>
      </c>
      <c r="G32" s="20"/>
      <c r="H32" s="20">
        <f t="shared" si="2"/>
        <v>3.1167336768749996</v>
      </c>
      <c r="I32" s="20"/>
      <c r="J32" s="20">
        <f t="shared" si="3"/>
        <v>0.5700000000000001</v>
      </c>
      <c r="K32" s="20"/>
      <c r="L32" s="20">
        <f t="shared" si="4"/>
        <v>10.348730388299998</v>
      </c>
      <c r="M32" s="20"/>
      <c r="N32" s="25">
        <f t="shared" si="5"/>
        <v>75.02829531517499</v>
      </c>
      <c r="O32" s="20"/>
      <c r="P32" s="20">
        <f t="shared" si="6"/>
        <v>6.290383822916667</v>
      </c>
      <c r="Q32" s="20"/>
      <c r="R32" s="20">
        <f>(B32-$R$22)*$R$21</f>
        <v>57.365</v>
      </c>
      <c r="S32" s="20"/>
      <c r="T32" s="20">
        <f t="shared" si="7"/>
        <v>3.252790113351042</v>
      </c>
      <c r="U32" s="20"/>
      <c r="V32" s="20">
        <f t="shared" si="8"/>
        <v>0.5700000000000001</v>
      </c>
      <c r="W32" s="20"/>
      <c r="X32" s="20">
        <f t="shared" si="9"/>
        <v>10.796507829802833</v>
      </c>
      <c r="Y32" s="20"/>
      <c r="Z32" s="25">
        <f t="shared" si="10"/>
        <v>78.27468176607054</v>
      </c>
      <c r="AA32" s="25"/>
      <c r="AB32" s="33">
        <f t="shared" si="11"/>
        <v>3.2463864508955567</v>
      </c>
      <c r="AD32" s="30">
        <f t="shared" si="12"/>
        <v>4.3268828610037104</v>
      </c>
    </row>
    <row r="33" spans="2:30" ht="18">
      <c r="B33" s="2">
        <f>B32+100</f>
        <v>600</v>
      </c>
      <c r="C33" s="2"/>
      <c r="D33" s="20">
        <f t="shared" si="1"/>
        <v>6.15883125</v>
      </c>
      <c r="E33" s="20"/>
      <c r="F33" s="20">
        <f>(B33-$F$22)*$F$21+(B33-500)*$F$23</f>
        <v>68.92099999999999</v>
      </c>
      <c r="G33" s="20"/>
      <c r="H33" s="20">
        <f t="shared" si="2"/>
        <v>3.836579376875</v>
      </c>
      <c r="I33" s="20"/>
      <c r="J33" s="20">
        <f t="shared" si="3"/>
        <v>0.5700000000000001</v>
      </c>
      <c r="K33" s="20"/>
      <c r="L33" s="20">
        <f t="shared" si="4"/>
        <v>12.717825700299997</v>
      </c>
      <c r="M33" s="20"/>
      <c r="N33" s="25">
        <f t="shared" si="5"/>
        <v>92.20423632717498</v>
      </c>
      <c r="O33" s="20"/>
      <c r="P33" s="20">
        <f t="shared" si="6"/>
        <v>6.290383822916667</v>
      </c>
      <c r="Q33" s="20"/>
      <c r="R33" s="20">
        <f>(B33-$R$22)*$R$21+(B33-500)*$R$23</f>
        <v>68.838</v>
      </c>
      <c r="S33" s="20"/>
      <c r="T33" s="20">
        <f t="shared" si="7"/>
        <v>3.8390604133510413</v>
      </c>
      <c r="U33" s="20"/>
      <c r="V33" s="20">
        <f t="shared" si="8"/>
        <v>0.5700000000000001</v>
      </c>
      <c r="W33" s="20"/>
      <c r="X33" s="20">
        <f t="shared" si="9"/>
        <v>12.725991077802831</v>
      </c>
      <c r="Y33" s="20"/>
      <c r="Z33" s="25">
        <f t="shared" si="10"/>
        <v>92.26343531407052</v>
      </c>
      <c r="AA33" s="25"/>
      <c r="AB33" s="33">
        <f t="shared" si="11"/>
        <v>0.05919898689553804</v>
      </c>
      <c r="AD33" s="30">
        <f t="shared" si="12"/>
        <v>0.06420419413862533</v>
      </c>
    </row>
    <row r="34" spans="2:30" ht="18">
      <c r="B34" s="2">
        <f t="shared" si="0"/>
        <v>700</v>
      </c>
      <c r="C34" s="2"/>
      <c r="D34" s="20">
        <f t="shared" si="1"/>
        <v>6.15883125</v>
      </c>
      <c r="E34" s="20"/>
      <c r="F34" s="20">
        <f>(B34-$F$22)*$F$21+(B34-500)*$F$23</f>
        <v>83.008</v>
      </c>
      <c r="G34" s="20"/>
      <c r="H34" s="20">
        <f t="shared" si="2"/>
        <v>4.556425076875</v>
      </c>
      <c r="I34" s="20"/>
      <c r="J34" s="20">
        <f t="shared" si="3"/>
        <v>0.5700000000000001</v>
      </c>
      <c r="K34" s="20"/>
      <c r="L34" s="20">
        <f t="shared" si="4"/>
        <v>15.0869210123</v>
      </c>
      <c r="M34" s="20"/>
      <c r="N34" s="25">
        <f t="shared" si="5"/>
        <v>109.38017733917499</v>
      </c>
      <c r="O34" s="20"/>
      <c r="P34" s="20">
        <f t="shared" si="6"/>
        <v>6.290383822916667</v>
      </c>
      <c r="Q34" s="20"/>
      <c r="R34" s="20">
        <f>(B34-$R$22)*$R$21+(B34-500)*$R$23</f>
        <v>80.31099999999999</v>
      </c>
      <c r="S34" s="20"/>
      <c r="T34" s="20">
        <f t="shared" si="7"/>
        <v>4.425330713351041</v>
      </c>
      <c r="U34" s="20"/>
      <c r="V34" s="20">
        <f t="shared" si="8"/>
        <v>0.5700000000000001</v>
      </c>
      <c r="W34" s="20"/>
      <c r="X34" s="20">
        <f t="shared" si="9"/>
        <v>14.655474325802832</v>
      </c>
      <c r="Y34" s="20"/>
      <c r="Z34" s="25">
        <f t="shared" si="10"/>
        <v>106.25218886207053</v>
      </c>
      <c r="AA34" s="25"/>
      <c r="AB34" s="33">
        <f t="shared" si="11"/>
        <v>-3.1279884771044664</v>
      </c>
      <c r="AD34" s="30">
        <f t="shared" si="12"/>
        <v>-2.8597398113599155</v>
      </c>
    </row>
    <row r="35" spans="2:30" ht="18">
      <c r="B35" s="2">
        <f t="shared" si="0"/>
        <v>800</v>
      </c>
      <c r="C35" s="2"/>
      <c r="D35" s="20">
        <f t="shared" si="1"/>
        <v>6.15883125</v>
      </c>
      <c r="E35" s="20"/>
      <c r="F35" s="20">
        <f>(B35-$F$22)*$F$21+(B35-500)*$F$23</f>
        <v>97.095</v>
      </c>
      <c r="G35" s="20"/>
      <c r="H35" s="20">
        <f t="shared" si="2"/>
        <v>5.276270776875</v>
      </c>
      <c r="I35" s="20"/>
      <c r="J35" s="20">
        <f t="shared" si="3"/>
        <v>0.5700000000000001</v>
      </c>
      <c r="K35" s="20"/>
      <c r="L35" s="20">
        <f t="shared" si="4"/>
        <v>17.4560163243</v>
      </c>
      <c r="M35" s="20"/>
      <c r="N35" s="25">
        <f t="shared" si="5"/>
        <v>126.55611835117499</v>
      </c>
      <c r="O35" s="20"/>
      <c r="P35" s="20">
        <f t="shared" si="6"/>
        <v>6.290383822916667</v>
      </c>
      <c r="Q35" s="20"/>
      <c r="R35" s="20">
        <f>(B35-$R$22)*$R$21+(B35-500)*$R$23</f>
        <v>91.78399999999999</v>
      </c>
      <c r="S35" s="20"/>
      <c r="T35" s="20">
        <f t="shared" si="7"/>
        <v>5.011601013351041</v>
      </c>
      <c r="U35" s="20"/>
      <c r="V35" s="20">
        <f t="shared" si="8"/>
        <v>0.5700000000000001</v>
      </c>
      <c r="W35" s="20"/>
      <c r="X35" s="20">
        <f t="shared" si="9"/>
        <v>16.584957573802832</v>
      </c>
      <c r="Y35" s="20"/>
      <c r="Z35" s="25">
        <f t="shared" si="10"/>
        <v>120.24094241007052</v>
      </c>
      <c r="AA35" s="25"/>
      <c r="AB35" s="33">
        <f t="shared" si="11"/>
        <v>-6.315175941104471</v>
      </c>
      <c r="AD35" s="30">
        <f t="shared" si="12"/>
        <v>-4.9900202561371</v>
      </c>
    </row>
    <row r="36" spans="2:30" ht="18">
      <c r="B36" s="2">
        <f t="shared" si="0"/>
        <v>900</v>
      </c>
      <c r="C36" s="2"/>
      <c r="D36" s="20">
        <f t="shared" si="1"/>
        <v>6.15883125</v>
      </c>
      <c r="E36" s="20"/>
      <c r="F36" s="20">
        <f>(B36-$F$22)*$F$21+(B36-500)*$F$23</f>
        <v>111.18199999999999</v>
      </c>
      <c r="G36" s="20"/>
      <c r="H36" s="20">
        <f t="shared" si="2"/>
        <v>5.996116476875</v>
      </c>
      <c r="I36" s="20"/>
      <c r="J36" s="20">
        <f t="shared" si="3"/>
        <v>0.5700000000000001</v>
      </c>
      <c r="K36" s="20"/>
      <c r="L36" s="20">
        <f t="shared" si="4"/>
        <v>19.825111636299997</v>
      </c>
      <c r="M36" s="20"/>
      <c r="N36" s="25">
        <f t="shared" si="5"/>
        <v>143.73205936317498</v>
      </c>
      <c r="O36" s="20"/>
      <c r="P36" s="20">
        <f t="shared" si="6"/>
        <v>6.290383822916667</v>
      </c>
      <c r="Q36" s="20"/>
      <c r="R36" s="20">
        <f>(B36-$R$22)*$R$21+(B36-500)*$R$23</f>
        <v>103.257</v>
      </c>
      <c r="S36" s="20"/>
      <c r="T36" s="20">
        <f t="shared" si="7"/>
        <v>5.597871313351042</v>
      </c>
      <c r="U36" s="20"/>
      <c r="V36" s="20">
        <f t="shared" si="8"/>
        <v>0.5700000000000001</v>
      </c>
      <c r="W36" s="20"/>
      <c r="X36" s="20">
        <f t="shared" si="9"/>
        <v>18.514440821802832</v>
      </c>
      <c r="Y36" s="20"/>
      <c r="Z36" s="25">
        <f t="shared" si="10"/>
        <v>134.22969595807052</v>
      </c>
      <c r="AA36" s="25"/>
      <c r="AB36" s="33">
        <f t="shared" si="11"/>
        <v>-9.502363405104461</v>
      </c>
      <c r="AD36" s="30">
        <f t="shared" si="12"/>
        <v>-6.611164862735578</v>
      </c>
    </row>
    <row r="37" spans="2:61" ht="18">
      <c r="B37" s="2">
        <f t="shared" si="0"/>
        <v>1000</v>
      </c>
      <c r="C37" s="3"/>
      <c r="D37" s="20">
        <f t="shared" si="1"/>
        <v>6.15883125</v>
      </c>
      <c r="E37" s="21"/>
      <c r="F37" s="20">
        <f>(B37-$F$22)*$F$21+(B37-500)*$F$23</f>
        <v>125.26899999999999</v>
      </c>
      <c r="G37" s="21"/>
      <c r="H37" s="20">
        <f t="shared" si="2"/>
        <v>6.715962176875</v>
      </c>
      <c r="I37" s="20"/>
      <c r="J37" s="20">
        <f t="shared" si="3"/>
        <v>0.5700000000000001</v>
      </c>
      <c r="K37" s="20"/>
      <c r="L37" s="20">
        <f t="shared" si="4"/>
        <v>22.1942069483</v>
      </c>
      <c r="M37" s="20"/>
      <c r="N37" s="25">
        <f t="shared" si="5"/>
        <v>160.908000375175</v>
      </c>
      <c r="O37" s="21"/>
      <c r="P37" s="20">
        <f t="shared" si="6"/>
        <v>6.290383822916667</v>
      </c>
      <c r="Q37" s="21"/>
      <c r="R37" s="20">
        <f>(B37-$R$22)*$R$21+(B37-500)*$R$23</f>
        <v>114.73</v>
      </c>
      <c r="S37" s="21"/>
      <c r="T37" s="20">
        <f t="shared" si="7"/>
        <v>6.184141613351041</v>
      </c>
      <c r="U37" s="20"/>
      <c r="V37" s="20">
        <f t="shared" si="8"/>
        <v>0.5700000000000001</v>
      </c>
      <c r="W37" s="20"/>
      <c r="X37" s="20">
        <f t="shared" si="9"/>
        <v>20.443924069802833</v>
      </c>
      <c r="Y37" s="20"/>
      <c r="Z37" s="25">
        <f t="shared" si="10"/>
        <v>148.21844950607056</v>
      </c>
      <c r="AA37" s="25"/>
      <c r="AB37" s="33">
        <f t="shared" si="11"/>
        <v>-12.689550869104437</v>
      </c>
      <c r="AC37" s="9"/>
      <c r="AD37" s="30">
        <f t="shared" si="12"/>
        <v>-7.886215004547523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2:61" ht="15">
      <c r="B38" s="3"/>
      <c r="C38" s="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31"/>
      <c r="V38" s="22"/>
      <c r="W38" s="22"/>
      <c r="X38" s="22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2:61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2:61" s="5" customFormat="1" ht="15">
      <c r="B40" s="19"/>
      <c r="C40" s="9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"/>
      <c r="R40" s="2"/>
      <c r="S40" s="2"/>
      <c r="T40" s="1"/>
      <c r="U40" s="1"/>
      <c r="V40" s="1"/>
      <c r="W40" s="1"/>
      <c r="X40" s="18"/>
      <c r="Y40" s="18"/>
      <c r="Z40" s="18"/>
      <c r="AA40" s="18"/>
      <c r="AB40" s="18"/>
      <c r="AC40" s="17"/>
      <c r="AD40" s="17"/>
      <c r="AE40" s="18"/>
      <c r="AF40" s="18"/>
      <c r="AG40" s="18"/>
      <c r="AH40" s="18"/>
      <c r="AI40" s="17"/>
      <c r="AJ40" s="32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2:61" ht="15">
      <c r="B41" s="19"/>
      <c r="C41" s="9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2:61" ht="15">
      <c r="B42" s="19"/>
      <c r="C42" s="9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:61" ht="15">
      <c r="B43" s="19"/>
      <c r="C43" s="9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2:61" ht="15">
      <c r="B44" s="9"/>
      <c r="C44" s="9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2:61" ht="15">
      <c r="B45" s="9"/>
      <c r="C45" s="9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2:61" ht="15">
      <c r="B46" s="9"/>
      <c r="C46" s="9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2:61" ht="15">
      <c r="B47" s="9"/>
      <c r="C47" s="9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2:61" ht="15">
      <c r="B48" s="9"/>
      <c r="C48" s="9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2:61" ht="15">
      <c r="B49" s="9"/>
      <c r="C49" s="9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2:61" ht="15">
      <c r="B50" s="9"/>
      <c r="C50" s="9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2:61" ht="15">
      <c r="B51" s="9"/>
      <c r="C51" s="9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2:61" ht="15">
      <c r="B52" s="9"/>
      <c r="C52" s="9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2:61" ht="15">
      <c r="B53" s="9"/>
      <c r="C53" s="9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</row>
    <row r="54" spans="2:61" ht="15">
      <c r="B54" s="9"/>
      <c r="C54" s="9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2:61" ht="15">
      <c r="B55" s="9"/>
      <c r="C55" s="9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2:61" ht="15">
      <c r="B56" s="9"/>
      <c r="C56" s="9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2:61" ht="15">
      <c r="B57" s="9"/>
      <c r="C57" s="9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2:61" ht="15">
      <c r="B58" s="9"/>
      <c r="C58" s="9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2:61" ht="15">
      <c r="B59" s="9"/>
      <c r="C59" s="9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</row>
    <row r="60" spans="2:61" ht="15">
      <c r="B60" s="9"/>
      <c r="C60" s="9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2:61" ht="15">
      <c r="B61" s="9"/>
      <c r="C61" s="9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2:61" ht="15">
      <c r="B62" s="9"/>
      <c r="C62" s="9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2:61" ht="15">
      <c r="B63" s="9"/>
      <c r="C63" s="9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2:61" ht="15">
      <c r="B64" s="9"/>
      <c r="C64" s="9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</row>
    <row r="65" spans="2:61" ht="15">
      <c r="B65" s="9"/>
      <c r="C65" s="9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</row>
    <row r="66" spans="2:61" ht="15">
      <c r="B66" s="9"/>
      <c r="C66" s="9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2:61" ht="15">
      <c r="B67" s="9"/>
      <c r="C67" s="9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2:61" ht="15">
      <c r="B68" s="9"/>
      <c r="C68" s="9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2:61" ht="15">
      <c r="B69" s="9"/>
      <c r="C69" s="9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2:61" ht="15">
      <c r="B70" s="9"/>
      <c r="C70" s="9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2:61" ht="15">
      <c r="B71" s="9"/>
      <c r="C71" s="9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2:61" ht="15">
      <c r="B72" s="9"/>
      <c r="C72" s="9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2:61" ht="15">
      <c r="B73" s="9"/>
      <c r="C73" s="9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2:61" ht="15">
      <c r="B74" s="9"/>
      <c r="C74" s="9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2:61" ht="15">
      <c r="B75" s="9"/>
      <c r="C75" s="9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2:61" ht="15">
      <c r="B76" s="9"/>
      <c r="C76" s="9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2:61" ht="15">
      <c r="B77" s="9"/>
      <c r="C77" s="9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2:61" ht="15">
      <c r="B78" s="9"/>
      <c r="C78" s="9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2:61" ht="15">
      <c r="B79" s="9"/>
      <c r="C79" s="9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</row>
    <row r="80" spans="2:61" ht="15">
      <c r="B80" s="9"/>
      <c r="C80" s="9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</row>
    <row r="81" spans="2:61" ht="15">
      <c r="B81" s="9"/>
      <c r="C81" s="9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2:61" ht="15">
      <c r="B82" s="9"/>
      <c r="C82" s="9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2:61" ht="15">
      <c r="B83" s="9"/>
      <c r="C83" s="9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2:61" ht="15">
      <c r="B84" s="9"/>
      <c r="C84" s="9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2:61" ht="15">
      <c r="B85" s="9"/>
      <c r="C85" s="9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2:61" ht="15">
      <c r="B86" s="9"/>
      <c r="C86" s="9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2:61" ht="15">
      <c r="B87" s="9"/>
      <c r="C87" s="9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2:61" ht="15">
      <c r="B88" s="9"/>
      <c r="C88" s="9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</row>
    <row r="89" spans="2:61" ht="15">
      <c r="B89" s="9"/>
      <c r="C89" s="9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</row>
    <row r="90" spans="2:61" ht="15">
      <c r="B90" s="9"/>
      <c r="C90" s="9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2:61" ht="15">
      <c r="B91" s="9"/>
      <c r="C91" s="9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2:61" ht="15">
      <c r="B92" s="9"/>
      <c r="C92" s="9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2:61" ht="15">
      <c r="B93" s="9"/>
      <c r="C93" s="9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2:61" ht="15">
      <c r="B94" s="9"/>
      <c r="C94" s="9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AMA</cp:lastModifiedBy>
  <cp:lastPrinted>2009-07-03T00:25:46Z</cp:lastPrinted>
  <dcterms:created xsi:type="dcterms:W3CDTF">2008-06-20T10:36:11Z</dcterms:created>
  <dcterms:modified xsi:type="dcterms:W3CDTF">2009-07-03T00:27:02Z</dcterms:modified>
  <cp:category/>
  <cp:version/>
  <cp:contentType/>
  <cp:contentStatus/>
</cp:coreProperties>
</file>