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'Sheet1'!$A$1:$AA$55</definedName>
  </definedNames>
  <calcPr fullCalcOnLoad="1"/>
</workbook>
</file>

<file path=xl/sharedStrings.xml><?xml version="1.0" encoding="utf-8"?>
<sst xmlns="http://schemas.openxmlformats.org/spreadsheetml/2006/main" count="91" uniqueCount="37">
  <si>
    <t>Fuentes:</t>
  </si>
  <si>
    <t>Tarifa vigente a 30.06.2009: Orden ITC 3801/2008, de 26 de diciembre (BOE de 31.12.2009)</t>
  </si>
  <si>
    <t>TUR vigente a partir de 01.07.2009: Resolución de 29.06.2009 (BOE de 30.06.2009)</t>
  </si>
  <si>
    <t>Término de</t>
  </si>
  <si>
    <t>€/kwh</t>
  </si>
  <si>
    <t>CONSUMO</t>
  </si>
  <si>
    <t xml:space="preserve">TÉRMINO </t>
  </si>
  <si>
    <t>TÉRMINO</t>
  </si>
  <si>
    <t xml:space="preserve">IMPUESTO </t>
  </si>
  <si>
    <t xml:space="preserve">ALQUILER </t>
  </si>
  <si>
    <t>MENSUAL</t>
  </si>
  <si>
    <t>DE POTENCIA</t>
  </si>
  <si>
    <t>DE ENERGÍA</t>
  </si>
  <si>
    <t>S/ELECTRIC</t>
  </si>
  <si>
    <t>EQUIPOS</t>
  </si>
  <si>
    <t>IVA</t>
  </si>
  <si>
    <t>TOTAL</t>
  </si>
  <si>
    <t>kwh</t>
  </si>
  <si>
    <t>€</t>
  </si>
  <si>
    <t>€/mes</t>
  </si>
  <si>
    <t>- energía</t>
  </si>
  <si>
    <t>- potencia</t>
  </si>
  <si>
    <t>punta</t>
  </si>
  <si>
    <t>valle</t>
  </si>
  <si>
    <t>€/(kw x mes)</t>
  </si>
  <si>
    <t>PUNTA</t>
  </si>
  <si>
    <t>VALLE</t>
  </si>
  <si>
    <t>PAGADO CON LA TUR VIGENTE A 01.07.2009</t>
  </si>
  <si>
    <t>€/(kw x año)</t>
  </si>
  <si>
    <t>%</t>
  </si>
  <si>
    <t>INCREMENTO</t>
  </si>
  <si>
    <t>(CONTRATOS CON DISCRIMINACIÓN HORARIA)</t>
  </si>
  <si>
    <t>USUARIOS AFECTADOS A 01.01.2009= 265.242</t>
  </si>
  <si>
    <r>
      <t xml:space="preserve">TARIFA 2.0.3 DH :   5 KW &lt; POTENCIA CONTRATADA </t>
    </r>
    <r>
      <rPr>
        <b/>
        <sz val="14"/>
        <color indexed="10"/>
        <rFont val="Arial"/>
        <family val="2"/>
      </rPr>
      <t>≤</t>
    </r>
    <r>
      <rPr>
        <b/>
        <sz val="14"/>
        <color indexed="10"/>
        <rFont val="Tahoma"/>
        <family val="2"/>
      </rPr>
      <t xml:space="preserve"> 10 KW </t>
    </r>
  </si>
  <si>
    <t>HIPÓTESIS DE CÁLCULO:  Potencia contratada= 7,50 kw</t>
  </si>
  <si>
    <t>INCREMENTO DE LA TARIFA ELÉCTRICA DE 31.12.2008 A 01.07.2009</t>
  </si>
  <si>
    <t>PAGADO CON LA TARIFA VIGENTE A 31.12.2008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</si>
</sst>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4"/>
      <color indexed="10"/>
      <name val="Arial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/>
    </xf>
    <xf numFmtId="4" fontId="46" fillId="0" borderId="0" xfId="0" applyNumberFormat="1" applyFont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4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4" fillId="34" borderId="0" xfId="0" applyFont="1" applyFill="1" applyAlignment="1">
      <alignment horizontal="center"/>
    </xf>
    <xf numFmtId="4" fontId="47" fillId="34" borderId="0" xfId="0" applyNumberFormat="1" applyFont="1" applyFill="1" applyAlignment="1">
      <alignment horizontal="center"/>
    </xf>
    <xf numFmtId="2" fontId="47" fillId="34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4" fontId="46" fillId="34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4" fontId="4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590550</xdr:colOff>
      <xdr:row>34</xdr:row>
      <xdr:rowOff>76200</xdr:rowOff>
    </xdr:from>
    <xdr:to>
      <xdr:col>21</xdr:col>
      <xdr:colOff>352425</xdr:colOff>
      <xdr:row>46</xdr:row>
      <xdr:rowOff>104775</xdr:rowOff>
    </xdr:to>
    <xdr:sp>
      <xdr:nvSpPr>
        <xdr:cNvPr id="1" name="Straight Arrow Connector 2"/>
        <xdr:cNvSpPr>
          <a:spLocks/>
        </xdr:cNvSpPr>
      </xdr:nvSpPr>
      <xdr:spPr>
        <a:xfrm rot="5400000" flipH="1" flipV="1">
          <a:off x="11649075" y="7191375"/>
          <a:ext cx="1219200" cy="2514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5"/>
  <sheetViews>
    <sheetView tabSelected="1" zoomScalePageLayoutView="0" workbookViewId="0" topLeftCell="H10">
      <selection activeCell="X31" sqref="X31:Z31"/>
    </sheetView>
  </sheetViews>
  <sheetFormatPr defaultColWidth="9.140625" defaultRowHeight="15"/>
  <cols>
    <col min="1" max="1" width="2.00390625" style="0" customWidth="1"/>
    <col min="2" max="2" width="14.8515625" style="0" customWidth="1"/>
    <col min="3" max="3" width="2.57421875" style="0" customWidth="1"/>
    <col min="4" max="4" width="16.00390625" style="0" customWidth="1"/>
    <col min="5" max="5" width="2.421875" style="0" customWidth="1"/>
    <col min="6" max="6" width="17.00390625" style="0" customWidth="1"/>
    <col min="7" max="7" width="2.28125" style="0" customWidth="1"/>
    <col min="8" max="8" width="16.421875" style="0" customWidth="1"/>
    <col min="9" max="9" width="2.7109375" style="0" customWidth="1"/>
    <col min="10" max="10" width="16.57421875" style="0" customWidth="1"/>
    <col min="11" max="11" width="2.421875" style="0" customWidth="1"/>
    <col min="12" max="12" width="16.8515625" style="0" customWidth="1"/>
    <col min="13" max="13" width="2.57421875" style="0" customWidth="1"/>
    <col min="14" max="14" width="16.7109375" style="0" customWidth="1"/>
    <col min="15" max="15" width="2.421875" style="0" customWidth="1"/>
    <col min="16" max="16" width="14.00390625" style="0" customWidth="1"/>
    <col min="17" max="17" width="2.7109375" style="0" customWidth="1"/>
    <col min="18" max="18" width="12.57421875" style="0" customWidth="1"/>
    <col min="19" max="19" width="2.7109375" style="0" customWidth="1"/>
    <col min="20" max="20" width="15.8515625" style="0" customWidth="1"/>
    <col min="21" max="21" width="6.00390625" style="0" customWidth="1"/>
    <col min="22" max="22" width="12.00390625" style="0" customWidth="1"/>
    <col min="23" max="23" width="2.421875" style="0" customWidth="1"/>
    <col min="24" max="24" width="11.140625" style="0" customWidth="1"/>
    <col min="25" max="25" width="2.421875" style="0" customWidth="1"/>
    <col min="26" max="26" width="11.140625" style="0" customWidth="1"/>
    <col min="27" max="27" width="2.421875" style="0" customWidth="1"/>
  </cols>
  <sheetData>
    <row r="1" ht="9" customHeight="1"/>
    <row r="2" spans="1:15" ht="22.5">
      <c r="A2" s="1"/>
      <c r="B2" s="2" t="s">
        <v>35</v>
      </c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1"/>
      <c r="B3" s="51" t="s">
        <v>31</v>
      </c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2.5">
      <c r="A4" s="1"/>
      <c r="B4" s="2"/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1"/>
      <c r="B5" s="4" t="s">
        <v>0</v>
      </c>
      <c r="C5" s="1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>
      <c r="A6" s="1"/>
      <c r="B6" s="5" t="s">
        <v>1</v>
      </c>
      <c r="C6" s="1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1"/>
      <c r="B7" s="5" t="s">
        <v>2</v>
      </c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1"/>
      <c r="B8" s="5"/>
      <c r="C8" s="1"/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>
      <c r="A9" s="1"/>
      <c r="B9" s="5"/>
      <c r="C9" s="1"/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1"/>
      <c r="B10" s="29" t="s">
        <v>33</v>
      </c>
      <c r="C10" s="30"/>
      <c r="D10" s="30"/>
      <c r="E10" s="31"/>
      <c r="F10" s="31"/>
      <c r="G10" s="31"/>
      <c r="H10" s="31"/>
      <c r="I10" s="31"/>
      <c r="J10" s="32"/>
      <c r="K10" s="1"/>
      <c r="L10" s="1"/>
      <c r="M10" s="1"/>
      <c r="N10" s="1"/>
      <c r="O10" s="1"/>
    </row>
    <row r="11" spans="1:15" ht="18">
      <c r="A11" s="1"/>
      <c r="B11" s="7"/>
      <c r="C11" s="8"/>
      <c r="D11" s="8"/>
      <c r="E11" s="6"/>
      <c r="F11" s="6"/>
      <c r="G11" s="6"/>
      <c r="H11" s="6"/>
      <c r="I11" s="6"/>
      <c r="J11" s="6"/>
      <c r="K11" s="7"/>
      <c r="L11" s="6"/>
      <c r="M11" s="6"/>
      <c r="N11" s="6"/>
      <c r="O11" s="6"/>
    </row>
    <row r="12" spans="1:15" ht="18">
      <c r="A12" s="1"/>
      <c r="B12" s="9" t="s">
        <v>32</v>
      </c>
      <c r="C12" s="10"/>
      <c r="D12" s="10"/>
      <c r="E12" s="10"/>
      <c r="F12" s="10"/>
      <c r="G12" s="11"/>
      <c r="H12" s="6"/>
      <c r="I12" s="6"/>
      <c r="J12" s="6"/>
      <c r="K12" s="7"/>
      <c r="L12" s="6"/>
      <c r="M12" s="6"/>
      <c r="N12" s="6"/>
      <c r="O12" s="6"/>
    </row>
    <row r="13" spans="1:15" ht="18">
      <c r="A13" s="1"/>
      <c r="B13" s="7"/>
      <c r="C13" s="8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>
      <c r="A14" s="1"/>
      <c r="B14" s="9" t="s">
        <v>34</v>
      </c>
      <c r="C14" s="12"/>
      <c r="D14" s="12"/>
      <c r="E14" s="10"/>
      <c r="F14" s="10"/>
      <c r="G14" s="10"/>
      <c r="H14" s="11"/>
      <c r="I14" s="6"/>
      <c r="J14" s="6"/>
      <c r="K14" s="6"/>
      <c r="L14" s="6"/>
      <c r="M14" s="6"/>
      <c r="N14" s="6"/>
      <c r="O14" s="6"/>
    </row>
    <row r="15" spans="1:15" ht="15.75">
      <c r="A15" s="1"/>
      <c r="B15" s="1"/>
      <c r="C15" s="1"/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1"/>
      <c r="B16" s="1"/>
      <c r="C16" s="1"/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1"/>
      <c r="B17" s="1"/>
      <c r="C17" s="1"/>
      <c r="D17" s="40" t="s">
        <v>36</v>
      </c>
      <c r="E17" s="41"/>
      <c r="F17" s="41"/>
      <c r="G17" s="41"/>
      <c r="H17" s="41"/>
      <c r="I17" s="32"/>
      <c r="J17" s="3"/>
      <c r="K17" s="3"/>
      <c r="L17" s="3"/>
      <c r="M17" s="3"/>
      <c r="N17" s="3"/>
      <c r="O17" s="3"/>
    </row>
    <row r="18" spans="1:15" ht="15.75">
      <c r="A18" s="1"/>
      <c r="B18" s="1"/>
      <c r="C18" s="1"/>
      <c r="D18" s="1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>
      <c r="A19" s="1"/>
      <c r="B19" s="17"/>
      <c r="C19" s="18"/>
      <c r="D19" s="19" t="s">
        <v>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8">
      <c r="A20" s="1"/>
      <c r="B20" s="17"/>
      <c r="C20" s="18"/>
      <c r="D20" s="33" t="s">
        <v>21</v>
      </c>
      <c r="E20" s="20"/>
      <c r="F20" s="21">
        <v>1.642355</v>
      </c>
      <c r="G20" s="20"/>
      <c r="H20" s="22" t="s">
        <v>24</v>
      </c>
      <c r="I20" s="20"/>
      <c r="J20" s="20"/>
      <c r="K20" s="20"/>
      <c r="L20" s="20"/>
      <c r="M20" s="20"/>
      <c r="N20" s="20"/>
      <c r="O20" s="20"/>
    </row>
    <row r="21" spans="1:15" ht="18">
      <c r="A21" s="1"/>
      <c r="B21" s="17"/>
      <c r="C21" s="18"/>
      <c r="D21" s="33" t="s">
        <v>20</v>
      </c>
      <c r="E21" s="20"/>
      <c r="F21" s="21"/>
      <c r="G21" s="20"/>
      <c r="H21" s="22"/>
      <c r="I21" s="20"/>
      <c r="J21" s="20"/>
      <c r="K21" s="20"/>
      <c r="L21" s="20"/>
      <c r="M21" s="20"/>
      <c r="N21" s="20"/>
      <c r="O21" s="20"/>
    </row>
    <row r="22" spans="1:15" ht="15.75">
      <c r="A22" s="1"/>
      <c r="B22" s="1"/>
      <c r="C22" s="1"/>
      <c r="D22" s="34" t="s">
        <v>22</v>
      </c>
      <c r="E22" s="3"/>
      <c r="F22" s="36">
        <v>0.138076</v>
      </c>
      <c r="G22" s="3"/>
      <c r="H22" s="22" t="s">
        <v>4</v>
      </c>
      <c r="I22" s="3"/>
      <c r="J22" s="3"/>
      <c r="K22" s="3"/>
      <c r="L22" s="3"/>
      <c r="M22" s="3"/>
      <c r="N22" s="3"/>
      <c r="O22" s="3"/>
    </row>
    <row r="23" spans="1:15" ht="15.75">
      <c r="A23" s="1"/>
      <c r="B23" s="4"/>
      <c r="C23" s="4"/>
      <c r="D23" s="35" t="s">
        <v>23</v>
      </c>
      <c r="E23" s="23"/>
      <c r="F23" s="37">
        <v>0.054208</v>
      </c>
      <c r="G23" s="23"/>
      <c r="H23" s="22" t="s">
        <v>4</v>
      </c>
      <c r="I23" s="6"/>
      <c r="J23" s="6"/>
      <c r="K23" s="23"/>
      <c r="L23" s="23"/>
      <c r="M23" s="23"/>
      <c r="N23" s="23"/>
      <c r="O23" s="19"/>
    </row>
    <row r="24" spans="1:15" ht="15.75">
      <c r="A24" s="1"/>
      <c r="B24" s="4"/>
      <c r="C24" s="4"/>
      <c r="D24" s="8"/>
      <c r="E24" s="23"/>
      <c r="F24" s="6"/>
      <c r="G24" s="23"/>
      <c r="H24" s="23"/>
      <c r="I24" s="6"/>
      <c r="J24" s="6"/>
      <c r="K24" s="23"/>
      <c r="L24" s="23"/>
      <c r="M24" s="23"/>
      <c r="N24" s="23"/>
      <c r="O24" s="19"/>
    </row>
    <row r="25" spans="1:15" ht="15.75">
      <c r="A25" s="1"/>
      <c r="B25" s="4"/>
      <c r="C25" s="4"/>
      <c r="D25" s="8"/>
      <c r="E25" s="23"/>
      <c r="F25" s="6"/>
      <c r="G25" s="23"/>
      <c r="H25" s="23"/>
      <c r="I25" s="6"/>
      <c r="J25" s="24" t="s">
        <v>7</v>
      </c>
      <c r="K25" s="23"/>
      <c r="L25" s="24" t="s">
        <v>7</v>
      </c>
      <c r="M25" s="23"/>
      <c r="N25" s="23"/>
      <c r="O25" s="19"/>
    </row>
    <row r="26" spans="1:27" ht="15.75">
      <c r="A26" s="1"/>
      <c r="B26" s="24" t="s">
        <v>5</v>
      </c>
      <c r="C26" s="4"/>
      <c r="D26" s="24" t="s">
        <v>5</v>
      </c>
      <c r="F26" s="24" t="s">
        <v>5</v>
      </c>
      <c r="H26" s="24" t="s">
        <v>6</v>
      </c>
      <c r="I26" s="24"/>
      <c r="J26" s="24" t="s">
        <v>12</v>
      </c>
      <c r="K26" s="24"/>
      <c r="L26" s="24" t="s">
        <v>12</v>
      </c>
      <c r="N26" s="24" t="s">
        <v>8</v>
      </c>
      <c r="O26" s="24"/>
      <c r="P26" s="24" t="s">
        <v>9</v>
      </c>
      <c r="Q26" s="24"/>
      <c r="R26" s="24"/>
      <c r="S26" s="24"/>
      <c r="T26" s="3"/>
      <c r="X26" s="38"/>
      <c r="Y26" s="38"/>
      <c r="Z26" s="38"/>
      <c r="AA26" s="38"/>
    </row>
    <row r="27" spans="1:27" ht="15.75">
      <c r="A27" s="1"/>
      <c r="B27" s="24" t="s">
        <v>10</v>
      </c>
      <c r="C27" s="24"/>
      <c r="D27" s="24" t="s">
        <v>25</v>
      </c>
      <c r="F27" s="24" t="s">
        <v>26</v>
      </c>
      <c r="H27" s="24" t="s">
        <v>11</v>
      </c>
      <c r="I27" s="24"/>
      <c r="J27" s="39" t="s">
        <v>25</v>
      </c>
      <c r="K27" s="24"/>
      <c r="L27" s="39" t="s">
        <v>26</v>
      </c>
      <c r="N27" s="24" t="s">
        <v>13</v>
      </c>
      <c r="O27" s="24"/>
      <c r="P27" s="24" t="s">
        <v>14</v>
      </c>
      <c r="Q27" s="24"/>
      <c r="R27" s="24" t="s">
        <v>15</v>
      </c>
      <c r="S27" s="24"/>
      <c r="T27" s="24" t="s">
        <v>16</v>
      </c>
      <c r="V27" s="24" t="s">
        <v>16</v>
      </c>
      <c r="X27" s="43"/>
      <c r="Y27" s="44" t="s">
        <v>30</v>
      </c>
      <c r="Z27" s="43"/>
      <c r="AA27" s="38"/>
    </row>
    <row r="28" spans="1:27" ht="15.75">
      <c r="A28" s="4"/>
      <c r="B28" s="25" t="s">
        <v>17</v>
      </c>
      <c r="C28" s="24"/>
      <c r="D28" s="25" t="s">
        <v>17</v>
      </c>
      <c r="F28" s="25" t="s">
        <v>17</v>
      </c>
      <c r="H28" s="25" t="s">
        <v>18</v>
      </c>
      <c r="I28" s="24"/>
      <c r="J28" s="25" t="s">
        <v>18</v>
      </c>
      <c r="K28" s="19"/>
      <c r="L28" s="25" t="s">
        <v>18</v>
      </c>
      <c r="N28" s="25" t="s">
        <v>18</v>
      </c>
      <c r="O28" s="19"/>
      <c r="P28" s="25" t="s">
        <v>18</v>
      </c>
      <c r="Q28" s="19"/>
      <c r="R28" s="25" t="s">
        <v>18</v>
      </c>
      <c r="S28" s="24"/>
      <c r="T28" s="25" t="s">
        <v>19</v>
      </c>
      <c r="V28" s="25" t="s">
        <v>19</v>
      </c>
      <c r="X28" s="44" t="s">
        <v>19</v>
      </c>
      <c r="Y28" s="39"/>
      <c r="Z28" s="44" t="s">
        <v>29</v>
      </c>
      <c r="AA28" s="38"/>
    </row>
    <row r="29" spans="1:27" ht="15.75">
      <c r="A29" s="1"/>
      <c r="B29" s="3">
        <v>500</v>
      </c>
      <c r="C29" s="3"/>
      <c r="D29" s="38">
        <v>500</v>
      </c>
      <c r="E29" s="38"/>
      <c r="F29" s="38">
        <f aca="true" t="shared" si="0" ref="F29:F34">B29-D29</f>
        <v>0</v>
      </c>
      <c r="H29" s="26">
        <f>7.5*$F$20</f>
        <v>12.3176625</v>
      </c>
      <c r="I29" s="26"/>
      <c r="J29" s="26">
        <f>D29*$F$22</f>
        <v>69.038</v>
      </c>
      <c r="K29" s="26"/>
      <c r="L29" s="26">
        <f>F29*$F$23</f>
        <v>0</v>
      </c>
      <c r="M29" s="26"/>
      <c r="N29" s="26">
        <f>1.05113*0.04864*(H29+J29+L29)</f>
        <v>4.15946796274912</v>
      </c>
      <c r="O29" s="26"/>
      <c r="P29" s="26">
        <f>0.54+0.03</f>
        <v>0.5700000000000001</v>
      </c>
      <c r="Q29" s="26"/>
      <c r="R29" s="26">
        <f>0.16*(H29+J29+L29+N29+P29)</f>
        <v>13.773620874039857</v>
      </c>
      <c r="T29" s="42">
        <f>H29+J29+L29+N29+P29+R29</f>
        <v>99.85875133678897</v>
      </c>
      <c r="V29" s="42">
        <f>T50</f>
        <v>106.05692079524816</v>
      </c>
      <c r="W29" s="38"/>
      <c r="X29" s="45">
        <f>V29-T29</f>
        <v>6.198169458459191</v>
      </c>
      <c r="Y29" s="46"/>
      <c r="Z29" s="47">
        <f>X29*100/T29</f>
        <v>6.206936673536916</v>
      </c>
      <c r="AA29" s="38"/>
    </row>
    <row r="30" spans="1:27" ht="15.75">
      <c r="A30" s="1"/>
      <c r="B30" s="3">
        <v>500</v>
      </c>
      <c r="C30" s="3"/>
      <c r="D30" s="38">
        <f>D29-100</f>
        <v>400</v>
      </c>
      <c r="E30" s="38"/>
      <c r="F30" s="38">
        <f t="shared" si="0"/>
        <v>100</v>
      </c>
      <c r="H30" s="26">
        <f>7.5*$F$20</f>
        <v>12.3176625</v>
      </c>
      <c r="I30" s="26"/>
      <c r="J30" s="26">
        <f>D30*$F$22</f>
        <v>55.2304</v>
      </c>
      <c r="K30" s="26"/>
      <c r="L30" s="26">
        <f>F30*$F$23</f>
        <v>5.4208</v>
      </c>
      <c r="M30" s="26"/>
      <c r="N30" s="26">
        <f>1.05113*0.04864*(H30+J30+L30)</f>
        <v>3.73067634778336</v>
      </c>
      <c r="O30" s="26"/>
      <c r="P30" s="26">
        <f>0.54+0.03</f>
        <v>0.5700000000000001</v>
      </c>
      <c r="Q30" s="26"/>
      <c r="R30" s="26">
        <f>0.16*(H30+J30+L30+N30+P30)</f>
        <v>12.363126215645337</v>
      </c>
      <c r="T30" s="42">
        <f>H30+J30+L30+N30+P30+R30</f>
        <v>89.63266506342869</v>
      </c>
      <c r="V30" s="42">
        <f>T51</f>
        <v>96.5531521529675</v>
      </c>
      <c r="W30" s="38"/>
      <c r="X30" s="45">
        <f>V30-T30</f>
        <v>6.92048708953881</v>
      </c>
      <c r="Y30" s="46"/>
      <c r="Z30" s="47">
        <f>X30*100/T30</f>
        <v>7.720943123404305</v>
      </c>
      <c r="AA30" s="38"/>
    </row>
    <row r="31" spans="1:27" ht="15.75">
      <c r="A31" s="1"/>
      <c r="B31" s="3">
        <v>500</v>
      </c>
      <c r="C31" s="3"/>
      <c r="D31" s="48">
        <f>D30-100</f>
        <v>300</v>
      </c>
      <c r="E31" s="38"/>
      <c r="F31" s="48">
        <f t="shared" si="0"/>
        <v>200</v>
      </c>
      <c r="H31" s="26">
        <f>7.5*$F$20</f>
        <v>12.3176625</v>
      </c>
      <c r="I31" s="26"/>
      <c r="J31" s="26">
        <f>D31*$F$22</f>
        <v>41.4228</v>
      </c>
      <c r="K31" s="26"/>
      <c r="L31" s="26">
        <f>F31*$F$23</f>
        <v>10.8416</v>
      </c>
      <c r="M31" s="26"/>
      <c r="N31" s="26">
        <f>1.05113*0.04864*(H31+J31+L31)</f>
        <v>3.3018847328176</v>
      </c>
      <c r="O31" s="26"/>
      <c r="P31" s="26">
        <f>0.54+0.03</f>
        <v>0.5700000000000001</v>
      </c>
      <c r="Q31" s="26"/>
      <c r="R31" s="26">
        <f>0.16*(H31+J31+L31+N31+P31)</f>
        <v>10.952631557250816</v>
      </c>
      <c r="T31" s="52">
        <f>H31+J31+L31+N31+P31+R31</f>
        <v>79.40657879006841</v>
      </c>
      <c r="V31" s="52">
        <f>T52</f>
        <v>87.04938351068688</v>
      </c>
      <c r="W31" s="38"/>
      <c r="X31" s="49">
        <f>V31-T31</f>
        <v>7.6428047206184715</v>
      </c>
      <c r="Y31" s="46"/>
      <c r="Z31" s="50">
        <f>X31*100/T31</f>
        <v>9.62490115689807</v>
      </c>
      <c r="AA31" s="38"/>
    </row>
    <row r="32" spans="1:27" ht="15.75">
      <c r="A32" s="1"/>
      <c r="B32" s="3">
        <v>500</v>
      </c>
      <c r="C32" s="3"/>
      <c r="D32" s="53">
        <f>D31-100</f>
        <v>200</v>
      </c>
      <c r="E32" s="53"/>
      <c r="F32" s="53">
        <f t="shared" si="0"/>
        <v>300</v>
      </c>
      <c r="H32" s="26">
        <f>7.5*$F$20</f>
        <v>12.3176625</v>
      </c>
      <c r="I32" s="26"/>
      <c r="J32" s="26">
        <f>D32*$F$22</f>
        <v>27.6152</v>
      </c>
      <c r="K32" s="26"/>
      <c r="L32" s="26">
        <f>F32*$F$23</f>
        <v>16.2624</v>
      </c>
      <c r="M32" s="26"/>
      <c r="N32" s="26">
        <f>1.05113*0.04864*(H32+J32+L32)</f>
        <v>2.8730931178518397</v>
      </c>
      <c r="O32" s="26"/>
      <c r="P32" s="26">
        <f>0.54+0.03</f>
        <v>0.5700000000000001</v>
      </c>
      <c r="Q32" s="26"/>
      <c r="R32" s="26">
        <f>0.16*(H32+J32+L32+N32+P32)</f>
        <v>9.542136898856294</v>
      </c>
      <c r="T32" s="54">
        <f>H32+J32+L32+N32+P32+R32</f>
        <v>69.18049251670813</v>
      </c>
      <c r="U32" s="55"/>
      <c r="V32" s="54">
        <f>T53</f>
        <v>77.54561486840622</v>
      </c>
      <c r="W32" s="53"/>
      <c r="X32" s="56">
        <f>V32-T32</f>
        <v>8.36512235169809</v>
      </c>
      <c r="Y32" s="57"/>
      <c r="Z32" s="58">
        <f>X32*100/T32</f>
        <v>12.0917357587152</v>
      </c>
      <c r="AA32" s="38"/>
    </row>
    <row r="33" spans="1:27" ht="15.75">
      <c r="A33" s="1"/>
      <c r="B33" s="3">
        <v>500</v>
      </c>
      <c r="C33" s="3"/>
      <c r="D33" s="53">
        <f>D32-100</f>
        <v>100</v>
      </c>
      <c r="E33" s="53"/>
      <c r="F33" s="53">
        <f t="shared" si="0"/>
        <v>400</v>
      </c>
      <c r="H33" s="26">
        <f>7.5*$F$20</f>
        <v>12.3176625</v>
      </c>
      <c r="I33" s="26"/>
      <c r="J33" s="26">
        <f>D33*$F$22</f>
        <v>13.8076</v>
      </c>
      <c r="K33" s="26"/>
      <c r="L33" s="26">
        <f>F33*$F$23</f>
        <v>21.6832</v>
      </c>
      <c r="M33" s="26"/>
      <c r="N33" s="26">
        <f>1.05113*0.04864*(H33+J33+L33)</f>
        <v>2.44430150288608</v>
      </c>
      <c r="O33" s="26"/>
      <c r="P33" s="26">
        <f>0.54+0.03</f>
        <v>0.5700000000000001</v>
      </c>
      <c r="Q33" s="26"/>
      <c r="R33" s="26">
        <f>0.16*(H33+J33+L33+N33+P33)</f>
        <v>8.131642240461773</v>
      </c>
      <c r="T33" s="54">
        <f>H33+J33+L33+N33+P33+R33</f>
        <v>58.954406243347854</v>
      </c>
      <c r="U33" s="55"/>
      <c r="V33" s="54">
        <f>T54</f>
        <v>68.04184622612557</v>
      </c>
      <c r="W33" s="53"/>
      <c r="X33" s="56">
        <f>V33-T33</f>
        <v>9.087439982777717</v>
      </c>
      <c r="Y33" s="57"/>
      <c r="Z33" s="58">
        <f>X33*100/T33</f>
        <v>15.414352483285509</v>
      </c>
      <c r="AA33" s="38"/>
    </row>
    <row r="34" spans="1:27" ht="15.75">
      <c r="A34" s="1"/>
      <c r="B34" s="3">
        <v>500</v>
      </c>
      <c r="C34" s="3"/>
      <c r="D34" s="38">
        <f>D33-100</f>
        <v>0</v>
      </c>
      <c r="E34" s="38"/>
      <c r="F34" s="38">
        <f t="shared" si="0"/>
        <v>500</v>
      </c>
      <c r="H34" s="26">
        <f>7.5*$F$20</f>
        <v>12.3176625</v>
      </c>
      <c r="I34" s="26"/>
      <c r="J34" s="26">
        <f>D34*$F$22</f>
        <v>0</v>
      </c>
      <c r="K34" s="26"/>
      <c r="L34" s="26">
        <f>F34*$F$23</f>
        <v>27.104</v>
      </c>
      <c r="M34" s="26"/>
      <c r="N34" s="26">
        <f>1.05113*0.04864*(H34+J34+L34)</f>
        <v>2.0155098879203197</v>
      </c>
      <c r="O34" s="26"/>
      <c r="P34" s="26">
        <f>0.54+0.03</f>
        <v>0.5700000000000001</v>
      </c>
      <c r="Q34" s="26"/>
      <c r="R34" s="26">
        <f>0.16*(H34+J34+L34+N34+P34)</f>
        <v>6.721147582067251</v>
      </c>
      <c r="T34" s="42">
        <f>H34+J34+L34+N34+P34+R34</f>
        <v>48.72831996998757</v>
      </c>
      <c r="V34" s="42">
        <f>T55</f>
        <v>58.538077583844924</v>
      </c>
      <c r="W34" s="38"/>
      <c r="X34" s="45">
        <f>V34-T34</f>
        <v>9.809757613857357</v>
      </c>
      <c r="Y34" s="46"/>
      <c r="Z34" s="47">
        <f>X34*100/T34</f>
        <v>20.131532587003452</v>
      </c>
      <c r="AA34" s="38"/>
    </row>
    <row r="35" spans="1:27" ht="15.75">
      <c r="A35" s="1"/>
      <c r="B35" s="3"/>
      <c r="C35" s="20"/>
      <c r="D35" s="38"/>
      <c r="E35" s="38"/>
      <c r="F35" s="38"/>
      <c r="H35" s="26"/>
      <c r="I35" s="28"/>
      <c r="J35" s="26"/>
      <c r="K35" s="28"/>
      <c r="L35" s="26"/>
      <c r="M35" s="26"/>
      <c r="N35" s="26"/>
      <c r="O35" s="26"/>
      <c r="P35" s="26"/>
      <c r="Q35" s="26"/>
      <c r="R35" s="27"/>
      <c r="X35" s="38"/>
      <c r="Y35" s="38"/>
      <c r="Z35" s="38"/>
      <c r="AA35" s="38"/>
    </row>
    <row r="36" spans="1:27" ht="15.75">
      <c r="A36" s="1"/>
      <c r="B36" s="3"/>
      <c r="C36" s="20"/>
      <c r="D36" s="38"/>
      <c r="E36" s="38"/>
      <c r="F36" s="38"/>
      <c r="H36" s="26"/>
      <c r="I36" s="28"/>
      <c r="J36" s="26"/>
      <c r="K36" s="28"/>
      <c r="L36" s="26"/>
      <c r="M36" s="26"/>
      <c r="N36" s="26"/>
      <c r="O36" s="26"/>
      <c r="P36" s="26"/>
      <c r="Q36" s="26"/>
      <c r="R36" s="27"/>
      <c r="X36" s="38"/>
      <c r="Y36" s="38"/>
      <c r="Z36" s="38"/>
      <c r="AA36" s="38"/>
    </row>
    <row r="37" spans="1:15" ht="15.75">
      <c r="A37" s="1"/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>
      <c r="A38" s="1"/>
      <c r="B38" s="1"/>
      <c r="C38" s="1"/>
      <c r="D38" s="13" t="s">
        <v>27</v>
      </c>
      <c r="E38" s="14"/>
      <c r="F38" s="14"/>
      <c r="G38" s="14"/>
      <c r="H38" s="15"/>
      <c r="I38" s="20"/>
      <c r="J38" s="3"/>
      <c r="K38" s="3"/>
      <c r="L38" s="3"/>
      <c r="M38" s="3"/>
      <c r="N38" s="3"/>
      <c r="O38" s="3"/>
    </row>
    <row r="39" spans="1:15" ht="15.75">
      <c r="A39" s="1"/>
      <c r="B39" s="1"/>
      <c r="C39" s="1"/>
      <c r="D39" s="1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8">
      <c r="A40" s="1"/>
      <c r="B40" s="17"/>
      <c r="C40" s="18"/>
      <c r="D40" s="19" t="s">
        <v>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>
      <c r="A41" s="1"/>
      <c r="B41" s="17"/>
      <c r="C41" s="18"/>
      <c r="D41" s="33" t="s">
        <v>21</v>
      </c>
      <c r="E41" s="20"/>
      <c r="F41" s="21">
        <f>20.102425</f>
        <v>20.102425</v>
      </c>
      <c r="G41" s="20"/>
      <c r="H41" s="22" t="s">
        <v>28</v>
      </c>
      <c r="I41" s="20"/>
      <c r="J41" s="20"/>
      <c r="K41" s="20"/>
      <c r="L41" s="20"/>
      <c r="M41" s="20"/>
      <c r="N41" s="20"/>
      <c r="O41" s="20"/>
    </row>
    <row r="42" spans="1:15" ht="18">
      <c r="A42" s="1"/>
      <c r="B42" s="17"/>
      <c r="C42" s="18"/>
      <c r="D42" s="33" t="s">
        <v>20</v>
      </c>
      <c r="E42" s="20"/>
      <c r="F42" s="21"/>
      <c r="G42" s="20"/>
      <c r="H42" s="22"/>
      <c r="I42" s="20"/>
      <c r="J42" s="20"/>
      <c r="K42" s="20"/>
      <c r="L42" s="20"/>
      <c r="M42" s="20"/>
      <c r="N42" s="20"/>
      <c r="O42" s="20"/>
    </row>
    <row r="43" spans="1:15" ht="15.75">
      <c r="A43" s="1"/>
      <c r="B43" s="1"/>
      <c r="C43" s="1"/>
      <c r="D43" s="34" t="s">
        <v>22</v>
      </c>
      <c r="E43" s="3"/>
      <c r="F43" s="36">
        <v>0.14775</v>
      </c>
      <c r="G43" s="3"/>
      <c r="H43" s="22" t="s">
        <v>4</v>
      </c>
      <c r="I43" s="3"/>
      <c r="J43" s="3"/>
      <c r="K43" s="3"/>
      <c r="L43" s="3"/>
      <c r="M43" s="3"/>
      <c r="N43" s="3"/>
      <c r="O43" s="3"/>
    </row>
    <row r="44" spans="1:15" ht="15.75">
      <c r="A44" s="1"/>
      <c r="B44" s="4"/>
      <c r="C44" s="4"/>
      <c r="D44" s="35" t="s">
        <v>23</v>
      </c>
      <c r="E44" s="23"/>
      <c r="F44" s="37">
        <v>0.069806</v>
      </c>
      <c r="G44" s="23"/>
      <c r="H44" s="22" t="s">
        <v>4</v>
      </c>
      <c r="I44" s="6"/>
      <c r="J44" s="6"/>
      <c r="K44" s="23"/>
      <c r="L44" s="23"/>
      <c r="M44" s="23"/>
      <c r="N44" s="23"/>
      <c r="O44" s="19"/>
    </row>
    <row r="45" spans="1:15" ht="15.75">
      <c r="A45" s="1"/>
      <c r="B45" s="4"/>
      <c r="C45" s="4"/>
      <c r="D45" s="8"/>
      <c r="E45" s="23"/>
      <c r="F45" s="6"/>
      <c r="G45" s="23"/>
      <c r="H45" s="23"/>
      <c r="I45" s="6"/>
      <c r="J45" s="6"/>
      <c r="K45" s="23"/>
      <c r="L45" s="23"/>
      <c r="M45" s="23"/>
      <c r="N45" s="23"/>
      <c r="O45" s="19"/>
    </row>
    <row r="46" spans="1:15" ht="15.75">
      <c r="A46" s="1"/>
      <c r="B46" s="4"/>
      <c r="C46" s="4"/>
      <c r="D46" s="8"/>
      <c r="E46" s="23"/>
      <c r="F46" s="6"/>
      <c r="G46" s="23"/>
      <c r="H46" s="23"/>
      <c r="I46" s="6"/>
      <c r="J46" s="24" t="s">
        <v>7</v>
      </c>
      <c r="K46" s="23"/>
      <c r="L46" s="24" t="s">
        <v>7</v>
      </c>
      <c r="M46" s="23"/>
      <c r="N46" s="23"/>
      <c r="O46" s="19"/>
    </row>
    <row r="47" spans="1:20" ht="15.75">
      <c r="A47" s="1"/>
      <c r="B47" s="24" t="s">
        <v>5</v>
      </c>
      <c r="C47" s="4"/>
      <c r="D47" s="24" t="s">
        <v>5</v>
      </c>
      <c r="F47" s="24" t="s">
        <v>5</v>
      </c>
      <c r="H47" s="24" t="s">
        <v>6</v>
      </c>
      <c r="I47" s="24"/>
      <c r="J47" s="24" t="s">
        <v>12</v>
      </c>
      <c r="K47" s="24"/>
      <c r="L47" s="24" t="s">
        <v>12</v>
      </c>
      <c r="N47" s="24" t="s">
        <v>8</v>
      </c>
      <c r="O47" s="24"/>
      <c r="P47" s="24" t="s">
        <v>9</v>
      </c>
      <c r="Q47" s="24"/>
      <c r="R47" s="24"/>
      <c r="S47" s="24"/>
      <c r="T47" s="3"/>
    </row>
    <row r="48" spans="1:20" ht="15.75">
      <c r="A48" s="1"/>
      <c r="B48" s="24" t="s">
        <v>10</v>
      </c>
      <c r="C48" s="24"/>
      <c r="D48" s="24" t="s">
        <v>25</v>
      </c>
      <c r="F48" s="24" t="s">
        <v>26</v>
      </c>
      <c r="H48" s="24" t="s">
        <v>11</v>
      </c>
      <c r="I48" s="24"/>
      <c r="J48" s="39" t="s">
        <v>25</v>
      </c>
      <c r="K48" s="24"/>
      <c r="L48" s="39" t="s">
        <v>26</v>
      </c>
      <c r="N48" s="24" t="s">
        <v>13</v>
      </c>
      <c r="O48" s="24"/>
      <c r="P48" s="24" t="s">
        <v>14</v>
      </c>
      <c r="Q48" s="24"/>
      <c r="R48" s="24" t="s">
        <v>15</v>
      </c>
      <c r="S48" s="24"/>
      <c r="T48" s="24" t="s">
        <v>16</v>
      </c>
    </row>
    <row r="49" spans="1:20" ht="15.75">
      <c r="A49" s="4"/>
      <c r="B49" s="25" t="s">
        <v>17</v>
      </c>
      <c r="C49" s="24"/>
      <c r="D49" s="25" t="s">
        <v>17</v>
      </c>
      <c r="F49" s="25" t="s">
        <v>17</v>
      </c>
      <c r="H49" s="25" t="s">
        <v>18</v>
      </c>
      <c r="I49" s="24"/>
      <c r="J49" s="25" t="s">
        <v>18</v>
      </c>
      <c r="K49" s="19"/>
      <c r="L49" s="25" t="s">
        <v>18</v>
      </c>
      <c r="N49" s="25" t="s">
        <v>18</v>
      </c>
      <c r="O49" s="19"/>
      <c r="P49" s="25" t="s">
        <v>18</v>
      </c>
      <c r="Q49" s="19"/>
      <c r="R49" s="25" t="s">
        <v>18</v>
      </c>
      <c r="S49" s="24"/>
      <c r="T49" s="25" t="s">
        <v>19</v>
      </c>
    </row>
    <row r="50" spans="1:20" ht="15.75">
      <c r="A50" s="1"/>
      <c r="B50" s="3">
        <v>500</v>
      </c>
      <c r="C50" s="3"/>
      <c r="D50" s="38">
        <v>500</v>
      </c>
      <c r="E50" s="38"/>
      <c r="F50" s="38">
        <f>B50-D50</f>
        <v>0</v>
      </c>
      <c r="H50" s="26">
        <f>7.5*$F$41/12</f>
        <v>12.564015625000001</v>
      </c>
      <c r="I50" s="26"/>
      <c r="J50" s="26">
        <f>D50*$F$43</f>
        <v>73.875</v>
      </c>
      <c r="K50" s="26"/>
      <c r="L50" s="26">
        <f>F50*$F$44</f>
        <v>0</v>
      </c>
      <c r="M50" s="26"/>
      <c r="N50" s="26">
        <f>1.05113*0.04864*(H50+J50+L50)</f>
        <v>4.4193643709036</v>
      </c>
      <c r="O50" s="26"/>
      <c r="P50" s="26">
        <f>0.54+0.03</f>
        <v>0.5700000000000001</v>
      </c>
      <c r="Q50" s="26"/>
      <c r="R50" s="26">
        <f>0.16*(H50+J50+L50+N50+P50)</f>
        <v>14.628540799344574</v>
      </c>
      <c r="T50" s="42">
        <f>H50+J50+L50+N50+P50+R50</f>
        <v>106.05692079524816</v>
      </c>
    </row>
    <row r="51" spans="1:20" ht="15.75">
      <c r="A51" s="1"/>
      <c r="B51" s="3">
        <v>500</v>
      </c>
      <c r="C51" s="3"/>
      <c r="D51" s="38">
        <f>D50-100</f>
        <v>400</v>
      </c>
      <c r="E51" s="38"/>
      <c r="F51" s="38">
        <f>B51-D51</f>
        <v>100</v>
      </c>
      <c r="H51" s="26">
        <f>7.5*$F$41/12</f>
        <v>12.564015625000001</v>
      </c>
      <c r="I51" s="26"/>
      <c r="J51" s="26">
        <f>D51*$F$43</f>
        <v>59.099999999999994</v>
      </c>
      <c r="K51" s="26"/>
      <c r="L51" s="26">
        <f>F51*$F$44</f>
        <v>6.980600000000001</v>
      </c>
      <c r="M51" s="26"/>
      <c r="N51" s="26">
        <f>1.05113*0.04864*(H51+J51+L51)</f>
        <v>4.0208603689375195</v>
      </c>
      <c r="O51" s="26"/>
      <c r="P51" s="26">
        <f>0.54+0.03</f>
        <v>0.5700000000000001</v>
      </c>
      <c r="Q51" s="26"/>
      <c r="R51" s="26">
        <f>0.16*(H51+J51+L51+N51+P51)</f>
        <v>13.31767615903</v>
      </c>
      <c r="T51" s="42">
        <f>H51+J51+L51+N51+P51+R51</f>
        <v>96.5531521529675</v>
      </c>
    </row>
    <row r="52" spans="1:20" ht="15.75">
      <c r="A52" s="1"/>
      <c r="B52" s="3">
        <v>500</v>
      </c>
      <c r="C52" s="3"/>
      <c r="D52" s="48">
        <f>D51-100</f>
        <v>300</v>
      </c>
      <c r="E52" s="38"/>
      <c r="F52" s="48">
        <f>B52-D52</f>
        <v>200</v>
      </c>
      <c r="H52" s="26">
        <f>7.5*$F$41/12</f>
        <v>12.564015625000001</v>
      </c>
      <c r="I52" s="26"/>
      <c r="J52" s="26">
        <f>D52*$F$43</f>
        <v>44.324999999999996</v>
      </c>
      <c r="K52" s="26"/>
      <c r="L52" s="26">
        <f>F52*$F$44</f>
        <v>13.961200000000002</v>
      </c>
      <c r="M52" s="26"/>
      <c r="N52" s="26">
        <f>1.05113*0.04864*(H52+J52+L52)</f>
        <v>3.6223563669714403</v>
      </c>
      <c r="O52" s="26"/>
      <c r="P52" s="26">
        <f>0.54+0.03</f>
        <v>0.5700000000000001</v>
      </c>
      <c r="Q52" s="26"/>
      <c r="R52" s="26">
        <f>0.16*(H52+J52+L52+N52+P52)</f>
        <v>12.00681151871543</v>
      </c>
      <c r="T52" s="52">
        <f>H52+J52+L52+N52+P52+R52</f>
        <v>87.04938351068688</v>
      </c>
    </row>
    <row r="53" spans="1:20" ht="15.75">
      <c r="A53" s="1"/>
      <c r="B53" s="3">
        <v>500</v>
      </c>
      <c r="C53" s="3"/>
      <c r="D53" s="53">
        <f>D52-100</f>
        <v>200</v>
      </c>
      <c r="E53" s="53"/>
      <c r="F53" s="53">
        <f>B53-D53</f>
        <v>300</v>
      </c>
      <c r="H53" s="26">
        <f>7.5*$F$41/12</f>
        <v>12.564015625000001</v>
      </c>
      <c r="I53" s="26"/>
      <c r="J53" s="26">
        <f>D53*$F$43</f>
        <v>29.549999999999997</v>
      </c>
      <c r="K53" s="26"/>
      <c r="L53" s="26">
        <f>F53*$F$44</f>
        <v>20.9418</v>
      </c>
      <c r="M53" s="26"/>
      <c r="N53" s="26">
        <f>1.05113*0.04864*(H53+J53+L53)</f>
        <v>3.22385236500536</v>
      </c>
      <c r="O53" s="26"/>
      <c r="P53" s="26">
        <f>0.54+0.03</f>
        <v>0.5700000000000001</v>
      </c>
      <c r="Q53" s="26"/>
      <c r="R53" s="26">
        <f>0.16*(H53+J53+L53+N53+P53)</f>
        <v>10.695946878400857</v>
      </c>
      <c r="T53" s="54">
        <f>H53+J53+L53+N53+P53+R53</f>
        <v>77.54561486840622</v>
      </c>
    </row>
    <row r="54" spans="1:20" ht="15.75">
      <c r="A54" s="1"/>
      <c r="B54" s="3">
        <v>500</v>
      </c>
      <c r="C54" s="3"/>
      <c r="D54" s="53">
        <f>D53-100</f>
        <v>100</v>
      </c>
      <c r="E54" s="53"/>
      <c r="F54" s="53">
        <f>B54-D54</f>
        <v>400</v>
      </c>
      <c r="H54" s="26">
        <f>7.5*$F$41/12</f>
        <v>12.564015625000001</v>
      </c>
      <c r="I54" s="26"/>
      <c r="J54" s="26">
        <f>D54*$F$43</f>
        <v>14.774999999999999</v>
      </c>
      <c r="K54" s="26"/>
      <c r="L54" s="26">
        <f>F54*$F$44</f>
        <v>27.922400000000003</v>
      </c>
      <c r="M54" s="26"/>
      <c r="N54" s="26">
        <f>1.05113*0.04864*(H54+J54+L54)</f>
        <v>2.8253483630392804</v>
      </c>
      <c r="O54" s="26"/>
      <c r="P54" s="26">
        <f>0.54+0.03</f>
        <v>0.5700000000000001</v>
      </c>
      <c r="Q54" s="26"/>
      <c r="R54" s="26">
        <f>0.16*(H54+J54+L54+N54+P54)</f>
        <v>9.385082238086285</v>
      </c>
      <c r="T54" s="54">
        <f>H54+J54+L54+N54+P54+R54</f>
        <v>68.04184622612557</v>
      </c>
    </row>
    <row r="55" spans="1:20" ht="15.75">
      <c r="A55" s="1"/>
      <c r="B55" s="3">
        <v>500</v>
      </c>
      <c r="C55" s="3"/>
      <c r="D55" s="38">
        <f>D54-100</f>
        <v>0</v>
      </c>
      <c r="E55" s="38"/>
      <c r="F55" s="38">
        <f>B55-D55</f>
        <v>500</v>
      </c>
      <c r="H55" s="26">
        <f>7.5*$F$41/12</f>
        <v>12.564015625000001</v>
      </c>
      <c r="I55" s="26"/>
      <c r="J55" s="26">
        <f>D55*$F$43</f>
        <v>0</v>
      </c>
      <c r="K55" s="26"/>
      <c r="L55" s="26">
        <f>F55*$F$44</f>
        <v>34.903000000000006</v>
      </c>
      <c r="M55" s="26"/>
      <c r="N55" s="26">
        <f>1.05113*0.04864*(H55+J55+L55)</f>
        <v>2.4268443610732007</v>
      </c>
      <c r="O55" s="26"/>
      <c r="P55" s="26">
        <f>0.54+0.03</f>
        <v>0.5700000000000001</v>
      </c>
      <c r="Q55" s="26"/>
      <c r="R55" s="26">
        <f>0.16*(H55+J55+L55+N55+P55)</f>
        <v>8.074217597771714</v>
      </c>
      <c r="T55" s="42">
        <f>H55+J55+L55+N55+P55+R55</f>
        <v>58.538077583844924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</dc:creator>
  <cp:keywords/>
  <dc:description/>
  <cp:lastModifiedBy>AMA</cp:lastModifiedBy>
  <cp:lastPrinted>2009-07-01T10:07:34Z</cp:lastPrinted>
  <dcterms:created xsi:type="dcterms:W3CDTF">2009-06-30T23:11:51Z</dcterms:created>
  <dcterms:modified xsi:type="dcterms:W3CDTF">2009-07-01T10:48:08Z</dcterms:modified>
  <cp:category/>
  <cp:version/>
  <cp:contentType/>
  <cp:contentStatus/>
</cp:coreProperties>
</file>